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\T.K.S. TECHNOLOGIES PUBLIC COMPANY LIMITED - 1000840088\1564875 - 2024 Dec-FSA-T.K.S. Technologies\Working Folder\01_T.K.S. Technologies Pcl\Q1\Set file\"/>
    </mc:Choice>
  </mc:AlternateContent>
  <xr:revisionPtr revIDLastSave="0" documentId="13_ncr:1_{D3B28074-6DFE-438C-8B35-E6C418951F83}" xr6:coauthVersionLast="47" xr6:coauthVersionMax="47" xr10:uidLastSave="{00000000-0000-0000-0000-000000000000}"/>
  <bookViews>
    <workbookView xWindow="28680" yWindow="-120" windowWidth="29040" windowHeight="15840" tabRatio="819" firstSheet="1" activeTab="1" xr2:uid="{00000000-000D-0000-FFFF-FFFF00000000}"/>
  </bookViews>
  <sheets>
    <sheet name="BL (2)" sheetId="16" state="hidden" r:id="rId1"/>
    <sheet name="BL3-5" sheetId="1" r:id="rId2"/>
    <sheet name="PL6-7" sheetId="8" r:id="rId3"/>
    <sheet name="EPS" sheetId="22" state="hidden" r:id="rId4"/>
    <sheet name="SH8" sheetId="24" r:id="rId5"/>
    <sheet name="SH9" sheetId="14" r:id="rId6"/>
    <sheet name="SH10" sheetId="12" r:id="rId7"/>
    <sheet name="BL6-9 (2)" sheetId="17" state="hidden" r:id="rId8"/>
    <sheet name="SH11" sheetId="26" r:id="rId9"/>
    <sheet name="cf12-14" sheetId="21" r:id="rId10"/>
    <sheet name="PL6-9 Q2'23" sheetId="23" state="hidden" r:id="rId11"/>
    <sheet name="งบกระแสเงินสด " sheetId="18" state="hidden" r:id="rId12"/>
  </sheets>
  <externalReferences>
    <externalReference r:id="rId13"/>
  </externalReferences>
  <definedNames>
    <definedName name="_xlnm.Print_Area" localSheetId="0">'BL (2)'!$A$1:$J$84</definedName>
    <definedName name="_xlnm.Print_Area" localSheetId="1">'BL3-5'!$A$1:$J$91</definedName>
    <definedName name="_xlnm.Print_Area" localSheetId="7">'BL6-9 (2)'!$A$1:$J$116</definedName>
    <definedName name="_xlnm.Print_Area" localSheetId="9">'cf12-14'!$A$1:$O$126</definedName>
    <definedName name="_xlnm.Print_Area" localSheetId="2">'PL6-7'!$A$1:$I$86</definedName>
    <definedName name="_xlnm.Print_Area" localSheetId="10">'PL6-9 Q2''23'!$A$1:$I$162</definedName>
    <definedName name="_xlnm.Print_Area" localSheetId="6">'SH10'!$A$1:$Y$39</definedName>
    <definedName name="_xlnm.Print_Area" localSheetId="8">'SH11'!$A$1:$AB$30</definedName>
    <definedName name="_xlnm.Print_Area" localSheetId="4">'SH8'!$A$1:$AB$31</definedName>
    <definedName name="_xlnm.Print_Area" localSheetId="5">'SH9'!$A$1:$AE$30</definedName>
    <definedName name="_xlnm.Print_Area" localSheetId="11">'งบกระแสเงินสด '!$A$1:$K$79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1" i="21" l="1"/>
  <c r="G27" i="8"/>
  <c r="C39" i="8"/>
  <c r="C27" i="8"/>
  <c r="F22" i="21"/>
  <c r="B73" i="21" l="1"/>
  <c r="H34" i="21"/>
  <c r="B27" i="21"/>
  <c r="L19" i="24" l="1"/>
  <c r="F17" i="21"/>
  <c r="B126" i="21"/>
  <c r="B129" i="21" s="1"/>
  <c r="B102" i="21"/>
  <c r="B65" i="21" l="1"/>
  <c r="B22" i="21"/>
  <c r="B19" i="21"/>
  <c r="B21" i="21"/>
  <c r="B12" i="21"/>
  <c r="B11" i="21"/>
  <c r="F89" i="21"/>
  <c r="F49" i="21"/>
  <c r="F65" i="21"/>
  <c r="F47" i="21"/>
  <c r="F43" i="21"/>
  <c r="F102" i="21"/>
  <c r="F19" i="21"/>
  <c r="F21" i="21"/>
  <c r="F12" i="21" l="1"/>
  <c r="F11" i="21"/>
  <c r="C19" i="8"/>
  <c r="C20" i="8"/>
  <c r="C31" i="8"/>
  <c r="C14" i="8"/>
  <c r="G20" i="8"/>
  <c r="G31" i="8"/>
  <c r="G14" i="8"/>
  <c r="P19" i="26" l="1"/>
  <c r="Z19" i="26"/>
  <c r="Z18" i="26"/>
  <c r="Y23" i="14"/>
  <c r="G19" i="8"/>
  <c r="G26" i="8"/>
  <c r="G25" i="8"/>
  <c r="C25" i="8"/>
  <c r="G21" i="8"/>
  <c r="G18" i="8"/>
  <c r="C21" i="8"/>
  <c r="C18" i="8"/>
  <c r="G10" i="8"/>
  <c r="C10" i="8"/>
  <c r="Y19" i="14" l="1"/>
  <c r="Y18" i="14"/>
  <c r="O18" i="14"/>
  <c r="O20" i="14" s="1"/>
  <c r="G18" i="14"/>
  <c r="Q18" i="14" s="1"/>
  <c r="O25" i="14"/>
  <c r="G25" i="14"/>
  <c r="V24" i="26"/>
  <c r="G20" i="14" l="1"/>
  <c r="AA18" i="14"/>
  <c r="AE18" i="14" s="1"/>
  <c r="O29" i="14"/>
  <c r="G29" i="14"/>
  <c r="Z23" i="26" l="1"/>
  <c r="Z20" i="26"/>
  <c r="F18" i="26"/>
  <c r="R18" i="26" s="1"/>
  <c r="R20" i="26" s="1"/>
  <c r="P25" i="26"/>
  <c r="F25" i="26"/>
  <c r="M30" i="26"/>
  <c r="AB28" i="26"/>
  <c r="N25" i="26"/>
  <c r="L25" i="26"/>
  <c r="K25" i="26"/>
  <c r="K30" i="26" s="1"/>
  <c r="J25" i="26"/>
  <c r="H25" i="26"/>
  <c r="D25" i="26"/>
  <c r="V25" i="26"/>
  <c r="T24" i="26"/>
  <c r="T25" i="26" s="1"/>
  <c r="X20" i="26"/>
  <c r="V20" i="26"/>
  <c r="T20" i="26"/>
  <c r="N20" i="26"/>
  <c r="L20" i="26"/>
  <c r="J20" i="26"/>
  <c r="H20" i="26"/>
  <c r="D20" i="26"/>
  <c r="AB19" i="26"/>
  <c r="Z14" i="26"/>
  <c r="R14" i="26"/>
  <c r="N14" i="26"/>
  <c r="J14" i="26"/>
  <c r="H14" i="26"/>
  <c r="D14" i="26"/>
  <c r="L21" i="24"/>
  <c r="L30" i="24" s="1"/>
  <c r="L26" i="24"/>
  <c r="H30" i="26" l="1"/>
  <c r="N30" i="26"/>
  <c r="F20" i="26"/>
  <c r="F30" i="26" s="1"/>
  <c r="J30" i="26"/>
  <c r="AB14" i="26"/>
  <c r="P18" i="26"/>
  <c r="L30" i="26"/>
  <c r="V30" i="26"/>
  <c r="T30" i="26"/>
  <c r="D30" i="26"/>
  <c r="AB18" i="26" l="1"/>
  <c r="AB20" i="26" s="1"/>
  <c r="P20" i="26"/>
  <c r="P30" i="26" s="1"/>
  <c r="N24" i="24"/>
  <c r="S32" i="12" l="1"/>
  <c r="U32" i="12" l="1"/>
  <c r="Q32" i="12" l="1"/>
  <c r="W32" i="12" s="1"/>
  <c r="O31" i="12"/>
  <c r="V28" i="24" l="1"/>
  <c r="X28" i="24"/>
  <c r="AB28" i="24" s="1"/>
  <c r="R25" i="24" l="1"/>
  <c r="P25" i="24"/>
  <c r="AA19" i="14"/>
  <c r="V25" i="24" l="1"/>
  <c r="X25" i="24" s="1"/>
  <c r="AB25" i="24" s="1"/>
  <c r="X24" i="24"/>
  <c r="AB24" i="24" s="1"/>
  <c r="G43" i="8"/>
  <c r="X24" i="26" s="1"/>
  <c r="C43" i="8"/>
  <c r="U24" i="14" s="1"/>
  <c r="Z24" i="26" l="1"/>
  <c r="AB24" i="26"/>
  <c r="X25" i="26"/>
  <c r="Y31" i="12"/>
  <c r="X30" i="26" l="1"/>
  <c r="Z25" i="26"/>
  <c r="Z30" i="26" s="1"/>
  <c r="W33" i="12"/>
  <c r="U33" i="12"/>
  <c r="S33" i="12"/>
  <c r="Q33" i="12"/>
  <c r="O33" i="12"/>
  <c r="E33" i="12"/>
  <c r="Y36" i="12"/>
  <c r="Y32" i="12"/>
  <c r="Y14" i="12"/>
  <c r="V20" i="24"/>
  <c r="X20" i="24" s="1"/>
  <c r="Y33" i="12" l="1"/>
  <c r="Y38" i="12"/>
  <c r="N26" i="24"/>
  <c r="J31" i="1"/>
  <c r="F31" i="1"/>
  <c r="J17" i="1"/>
  <c r="F17" i="1"/>
  <c r="H126" i="21" l="1"/>
  <c r="D126" i="21"/>
  <c r="H95" i="21"/>
  <c r="D95" i="21"/>
  <c r="H80" i="21"/>
  <c r="H54" i="21"/>
  <c r="D54" i="21"/>
  <c r="H40" i="21"/>
  <c r="D40" i="21"/>
  <c r="W38" i="12" l="1"/>
  <c r="Q38" i="12"/>
  <c r="S38" i="12"/>
  <c r="U38" i="12"/>
  <c r="O38" i="12"/>
  <c r="M38" i="12"/>
  <c r="I38" i="12"/>
  <c r="G38" i="12"/>
  <c r="E38" i="12"/>
  <c r="O51" i="24"/>
  <c r="T26" i="24"/>
  <c r="T30" i="24" s="1"/>
  <c r="R26" i="24"/>
  <c r="J26" i="24"/>
  <c r="H26" i="24"/>
  <c r="F26" i="24"/>
  <c r="C26" i="24"/>
  <c r="Z26" i="24"/>
  <c r="Z21" i="24"/>
  <c r="V21" i="24"/>
  <c r="R21" i="24"/>
  <c r="P21" i="24"/>
  <c r="N21" i="24"/>
  <c r="J21" i="24"/>
  <c r="J30" i="24" s="1"/>
  <c r="H21" i="24"/>
  <c r="F21" i="24"/>
  <c r="C21" i="24"/>
  <c r="V14" i="24"/>
  <c r="C30" i="24" l="1"/>
  <c r="F30" i="24"/>
  <c r="H30" i="24"/>
  <c r="R30" i="24"/>
  <c r="N30" i="24"/>
  <c r="AB21" i="24"/>
  <c r="X21" i="24"/>
  <c r="V26" i="24"/>
  <c r="V30" i="24" s="1"/>
  <c r="Z30" i="24"/>
  <c r="X26" i="24"/>
  <c r="X14" i="24"/>
  <c r="P26" i="24"/>
  <c r="P30" i="24" s="1"/>
  <c r="C68" i="8"/>
  <c r="X30" i="24" l="1"/>
  <c r="AB14" i="24"/>
  <c r="AB26" i="24"/>
  <c r="I95" i="23"/>
  <c r="E95" i="23"/>
  <c r="G95" i="23"/>
  <c r="C95" i="23"/>
  <c r="AB30" i="24" l="1"/>
  <c r="AE27" i="14"/>
  <c r="C159" i="23" l="1"/>
  <c r="I155" i="23"/>
  <c r="I146" i="23"/>
  <c r="E146" i="23"/>
  <c r="G144" i="23"/>
  <c r="G146" i="23" s="1"/>
  <c r="C144" i="23"/>
  <c r="C135" i="23"/>
  <c r="I123" i="23"/>
  <c r="I148" i="23" s="1"/>
  <c r="G123" i="23"/>
  <c r="E123" i="23"/>
  <c r="E148" i="23" s="1"/>
  <c r="C123" i="23"/>
  <c r="I103" i="23"/>
  <c r="G103" i="23"/>
  <c r="E103" i="23"/>
  <c r="C103" i="23"/>
  <c r="I96" i="23"/>
  <c r="G96" i="23"/>
  <c r="E96" i="23"/>
  <c r="C96" i="23"/>
  <c r="C105" i="23" s="1"/>
  <c r="C110" i="23" s="1"/>
  <c r="C113" i="23" s="1"/>
  <c r="G81" i="23"/>
  <c r="C81" i="23"/>
  <c r="I74" i="23"/>
  <c r="G74" i="23"/>
  <c r="I64" i="23"/>
  <c r="G64" i="23"/>
  <c r="E64" i="23"/>
  <c r="C64" i="23"/>
  <c r="I40" i="23"/>
  <c r="I66" i="23" s="1"/>
  <c r="G40" i="23"/>
  <c r="G66" i="23" s="1"/>
  <c r="E40" i="23"/>
  <c r="E66" i="23" s="1"/>
  <c r="I34" i="23"/>
  <c r="G34" i="23"/>
  <c r="E34" i="23"/>
  <c r="C34" i="23"/>
  <c r="C40" i="23" s="1"/>
  <c r="C66" i="23" s="1"/>
  <c r="I20" i="23"/>
  <c r="G20" i="23"/>
  <c r="E20" i="23"/>
  <c r="C20" i="23"/>
  <c r="I13" i="23"/>
  <c r="G13" i="23"/>
  <c r="E13" i="23"/>
  <c r="C13" i="23"/>
  <c r="C22" i="23" l="1"/>
  <c r="C27" i="23" s="1"/>
  <c r="C30" i="23" s="1"/>
  <c r="E105" i="23"/>
  <c r="E110" i="23" s="1"/>
  <c r="E113" i="23" s="1"/>
  <c r="E22" i="23"/>
  <c r="E27" i="23" s="1"/>
  <c r="E30" i="23" s="1"/>
  <c r="E68" i="23" s="1"/>
  <c r="E79" i="23" s="1"/>
  <c r="G105" i="23"/>
  <c r="G110" i="23" s="1"/>
  <c r="G113" i="23" s="1"/>
  <c r="G153" i="23" s="1"/>
  <c r="G22" i="23"/>
  <c r="G27" i="23" s="1"/>
  <c r="G30" i="23" s="1"/>
  <c r="I105" i="23"/>
  <c r="I110" i="23" s="1"/>
  <c r="I113" i="23" s="1"/>
  <c r="I150" i="23" s="1"/>
  <c r="I160" i="23" s="1"/>
  <c r="I22" i="23"/>
  <c r="I27" i="23" s="1"/>
  <c r="I30" i="23" s="1"/>
  <c r="I68" i="23" s="1"/>
  <c r="I79" i="23" s="1"/>
  <c r="C146" i="23"/>
  <c r="C148" i="23" s="1"/>
  <c r="C150" i="23"/>
  <c r="C160" i="23" s="1"/>
  <c r="C158" i="23" s="1"/>
  <c r="C155" i="23"/>
  <c r="E150" i="23"/>
  <c r="E160" i="23" s="1"/>
  <c r="E155" i="23"/>
  <c r="C74" i="23"/>
  <c r="C68" i="23"/>
  <c r="C79" i="23" s="1"/>
  <c r="C78" i="23" s="1"/>
  <c r="E74" i="23"/>
  <c r="G148" i="23"/>
  <c r="G68" i="23"/>
  <c r="G79" i="23" s="1"/>
  <c r="G150" i="23" l="1"/>
  <c r="G160" i="23" s="1"/>
  <c r="G158" i="23" s="1"/>
  <c r="G162" i="23"/>
  <c r="G155" i="23"/>
  <c r="C153" i="23"/>
  <c r="C162" i="23" s="1"/>
  <c r="C154" i="23"/>
  <c r="H98" i="21" l="1"/>
  <c r="H101" i="21" s="1"/>
  <c r="H103" i="21" s="1"/>
  <c r="D98" i="21"/>
  <c r="D101" i="21" s="1"/>
  <c r="D103" i="21" s="1"/>
  <c r="F80" i="21" l="1"/>
  <c r="B80" i="21"/>
  <c r="C22" i="8" l="1"/>
  <c r="G22" i="8" l="1"/>
  <c r="D31" i="1" l="1"/>
  <c r="H31" i="1"/>
  <c r="AE19" i="14" l="1"/>
  <c r="AE14" i="14"/>
  <c r="J87" i="1" l="1"/>
  <c r="J89" i="1" s="1"/>
  <c r="AC14" i="26" s="1"/>
  <c r="F87" i="1"/>
  <c r="F89" i="1" s="1"/>
  <c r="J63" i="1"/>
  <c r="H63" i="1"/>
  <c r="F63" i="1"/>
  <c r="D63" i="1"/>
  <c r="J54" i="1"/>
  <c r="F54" i="1"/>
  <c r="D54" i="1"/>
  <c r="J33" i="1"/>
  <c r="F33" i="1"/>
  <c r="D17" i="1"/>
  <c r="D33" i="1" s="1"/>
  <c r="F65" i="1" l="1"/>
  <c r="F91" i="1" s="1"/>
  <c r="F95" i="1" s="1"/>
  <c r="J65" i="1"/>
  <c r="J91" i="1" s="1"/>
  <c r="J95" i="1" s="1"/>
  <c r="D65" i="1"/>
  <c r="J93" i="1" l="1"/>
  <c r="J94" i="1" s="1"/>
  <c r="F93" i="1"/>
  <c r="F94" i="1" s="1"/>
  <c r="AE20" i="14" l="1"/>
  <c r="AC20" i="14"/>
  <c r="AA20" i="14"/>
  <c r="Y20" i="14"/>
  <c r="U20" i="14"/>
  <c r="S20" i="14"/>
  <c r="Q20" i="14"/>
  <c r="M20" i="14"/>
  <c r="K20" i="14"/>
  <c r="I20" i="14"/>
  <c r="E20" i="14"/>
  <c r="F126" i="21" l="1"/>
  <c r="F129" i="21" s="1"/>
  <c r="G17" i="22" l="1"/>
  <c r="B13" i="22"/>
  <c r="F13" i="22" s="1"/>
  <c r="F12" i="22"/>
  <c r="E12" i="22"/>
  <c r="E13" i="22" s="1"/>
  <c r="G8" i="22"/>
  <c r="F4" i="22"/>
  <c r="F3" i="22"/>
  <c r="F5" i="22" s="1"/>
  <c r="E3" i="22"/>
  <c r="E4" i="22" s="1"/>
  <c r="E5" i="22" s="1"/>
  <c r="F14" i="22" l="1"/>
  <c r="E14" i="22"/>
  <c r="G13" i="22"/>
  <c r="G3" i="22"/>
  <c r="G5" i="22" s="1"/>
  <c r="G7" i="22" s="1"/>
  <c r="G4" i="22"/>
  <c r="G12" i="22"/>
  <c r="G14" i="22" s="1"/>
  <c r="G16" i="22" s="1"/>
  <c r="G18" i="22" s="1"/>
  <c r="G9" i="22" l="1"/>
  <c r="G15" i="8" l="1"/>
  <c r="C15" i="8"/>
  <c r="C37" i="8" l="1"/>
  <c r="G37" i="8"/>
  <c r="G68" i="8" l="1"/>
  <c r="D129" i="21"/>
  <c r="R50" i="14"/>
  <c r="W25" i="14"/>
  <c r="W29" i="14" s="1"/>
  <c r="M25" i="14"/>
  <c r="K25" i="14"/>
  <c r="I25" i="14"/>
  <c r="E25" i="14"/>
  <c r="E29" i="14" l="1"/>
  <c r="K29" i="14"/>
  <c r="M29" i="14"/>
  <c r="I29" i="14"/>
  <c r="B95" i="21" l="1"/>
  <c r="U25" i="14" l="1"/>
  <c r="U29" i="14" s="1"/>
  <c r="C70" i="8"/>
  <c r="G70" i="8" l="1"/>
  <c r="AC24" i="26" s="1"/>
  <c r="M49" i="21" l="1"/>
  <c r="M47" i="21"/>
  <c r="M48" i="21" s="1"/>
  <c r="M42" i="21"/>
  <c r="F95" i="21" l="1"/>
  <c r="K72" i="18" l="1"/>
  <c r="I72" i="18"/>
  <c r="E72" i="18"/>
  <c r="G72" i="18"/>
  <c r="K61" i="18"/>
  <c r="I61" i="18"/>
  <c r="G61" i="18"/>
  <c r="E61" i="18"/>
  <c r="K29" i="18"/>
  <c r="K40" i="18" s="1"/>
  <c r="K43" i="18" s="1"/>
  <c r="I29" i="18"/>
  <c r="I40" i="18" s="1"/>
  <c r="I43" i="18" s="1"/>
  <c r="G29" i="18"/>
  <c r="G40" i="18" s="1"/>
  <c r="G43" i="18" s="1"/>
  <c r="E29" i="18"/>
  <c r="E40" i="18" s="1"/>
  <c r="E43" i="18" s="1"/>
  <c r="K73" i="18" l="1"/>
  <c r="K75" i="18" s="1"/>
  <c r="K77" i="18" s="1"/>
  <c r="K92" i="18" s="1"/>
  <c r="E73" i="18"/>
  <c r="E75" i="18" s="1"/>
  <c r="E77" i="18" s="1"/>
  <c r="E91" i="18" s="1"/>
  <c r="G73" i="18"/>
  <c r="G75" i="18" s="1"/>
  <c r="G77" i="18" s="1"/>
  <c r="G92" i="18" s="1"/>
  <c r="I73" i="18"/>
  <c r="I75" i="18" s="1"/>
  <c r="I77" i="18" s="1"/>
  <c r="I91" i="18" s="1"/>
  <c r="H94" i="17" l="1"/>
  <c r="H35" i="17" s="1"/>
  <c r="H37" i="17" s="1"/>
  <c r="H86" i="17"/>
  <c r="F81" i="17"/>
  <c r="H80" i="17"/>
  <c r="H79" i="17"/>
  <c r="H78" i="17"/>
  <c r="H77" i="17"/>
  <c r="H76" i="17"/>
  <c r="F73" i="17"/>
  <c r="H70" i="17"/>
  <c r="H72" i="17"/>
  <c r="H71" i="17"/>
  <c r="H69" i="17"/>
  <c r="H68" i="17"/>
  <c r="H21" i="17"/>
  <c r="H20" i="17"/>
  <c r="H19" i="17"/>
  <c r="H18" i="17"/>
  <c r="H17" i="17"/>
  <c r="H13" i="17"/>
  <c r="H12" i="17"/>
  <c r="H11" i="17"/>
  <c r="H10" i="17"/>
  <c r="N114" i="17"/>
  <c r="L112" i="17"/>
  <c r="L114" i="17" s="1"/>
  <c r="L118" i="17" s="1"/>
  <c r="L107" i="17"/>
  <c r="L109" i="17" s="1"/>
  <c r="N96" i="17"/>
  <c r="L96" i="17"/>
  <c r="N78" i="17"/>
  <c r="N81" i="17" s="1"/>
  <c r="N73" i="17"/>
  <c r="N37" i="17"/>
  <c r="L37" i="17"/>
  <c r="L29" i="17"/>
  <c r="L48" i="17" s="1"/>
  <c r="L50" i="17" s="1"/>
  <c r="L22" i="17"/>
  <c r="N19" i="17"/>
  <c r="N22" i="17" s="1"/>
  <c r="N14" i="17"/>
  <c r="L14" i="17"/>
  <c r="D118" i="17"/>
  <c r="J114" i="17"/>
  <c r="F113" i="17"/>
  <c r="F112" i="17"/>
  <c r="P109" i="17"/>
  <c r="K109" i="17"/>
  <c r="F107" i="17"/>
  <c r="P116" i="17" s="1"/>
  <c r="J96" i="17"/>
  <c r="F96" i="17"/>
  <c r="D96" i="17"/>
  <c r="J78" i="17"/>
  <c r="J81" i="17" s="1"/>
  <c r="J73" i="17"/>
  <c r="F54" i="17"/>
  <c r="F48" i="17"/>
  <c r="P57" i="17" s="1"/>
  <c r="J37" i="17"/>
  <c r="F37" i="17"/>
  <c r="D37" i="17"/>
  <c r="D29" i="17"/>
  <c r="K50" i="17" s="1"/>
  <c r="F22" i="17"/>
  <c r="D22" i="17"/>
  <c r="J19" i="17"/>
  <c r="J22" i="17" s="1"/>
  <c r="J14" i="17"/>
  <c r="F14" i="17"/>
  <c r="D14" i="17"/>
  <c r="H56" i="16"/>
  <c r="H78" i="16"/>
  <c r="H79" i="16"/>
  <c r="H57" i="16"/>
  <c r="H55" i="16"/>
  <c r="H54" i="16"/>
  <c r="H49" i="16"/>
  <c r="H48" i="16"/>
  <c r="H47" i="16"/>
  <c r="H46" i="16"/>
  <c r="H45" i="16"/>
  <c r="H44" i="16"/>
  <c r="H43" i="16"/>
  <c r="H28" i="16"/>
  <c r="H27" i="16"/>
  <c r="H26" i="16"/>
  <c r="H25" i="16"/>
  <c r="H24" i="16"/>
  <c r="H23" i="16"/>
  <c r="H22" i="16"/>
  <c r="H21" i="16"/>
  <c r="L13" i="16"/>
  <c r="L18" i="16" s="1"/>
  <c r="H11" i="16"/>
  <c r="H12" i="16"/>
  <c r="H14" i="16"/>
  <c r="H15" i="16"/>
  <c r="H16" i="16"/>
  <c r="H17" i="16"/>
  <c r="H10" i="16"/>
  <c r="N82" i="16"/>
  <c r="L82" i="16"/>
  <c r="N58" i="16"/>
  <c r="L58" i="16"/>
  <c r="N51" i="16"/>
  <c r="L51" i="16"/>
  <c r="N29" i="16"/>
  <c r="L29" i="16"/>
  <c r="N18" i="16"/>
  <c r="J82" i="16"/>
  <c r="D82" i="16"/>
  <c r="F80" i="16"/>
  <c r="F82" i="16" s="1"/>
  <c r="J58" i="16"/>
  <c r="F58" i="16"/>
  <c r="D58" i="16"/>
  <c r="J51" i="16"/>
  <c r="F51" i="16"/>
  <c r="D51" i="16"/>
  <c r="J29" i="16"/>
  <c r="F29" i="16"/>
  <c r="D29" i="16"/>
  <c r="J18" i="16"/>
  <c r="J31" i="16" s="1"/>
  <c r="F18" i="16"/>
  <c r="F31" i="16" s="1"/>
  <c r="D18" i="16"/>
  <c r="D31" i="16" s="1"/>
  <c r="C24" i="8" l="1"/>
  <c r="C30" i="8" s="1"/>
  <c r="C33" i="8" s="1"/>
  <c r="F26" i="17"/>
  <c r="F29" i="17" s="1"/>
  <c r="L38" i="17"/>
  <c r="L53" i="17" s="1"/>
  <c r="L55" i="17" s="1"/>
  <c r="H96" i="17"/>
  <c r="F59" i="16"/>
  <c r="F84" i="16" s="1"/>
  <c r="L31" i="16"/>
  <c r="F38" i="17"/>
  <c r="J85" i="17"/>
  <c r="J88" i="17" s="1"/>
  <c r="J107" i="17" s="1"/>
  <c r="J109" i="17" s="1"/>
  <c r="F114" i="17"/>
  <c r="J59" i="16"/>
  <c r="H14" i="17"/>
  <c r="D59" i="16"/>
  <c r="D84" i="16" s="1"/>
  <c r="K84" i="16" s="1"/>
  <c r="J26" i="17"/>
  <c r="J29" i="17" s="1"/>
  <c r="J38" i="17" s="1"/>
  <c r="J53" i="17" s="1"/>
  <c r="J55" i="17" s="1"/>
  <c r="F53" i="17"/>
  <c r="F55" i="17" s="1"/>
  <c r="N85" i="17"/>
  <c r="N88" i="17" s="1"/>
  <c r="N107" i="17" s="1"/>
  <c r="N109" i="17" s="1"/>
  <c r="N116" i="17" s="1"/>
  <c r="N26" i="17"/>
  <c r="N29" i="17" s="1"/>
  <c r="N38" i="17" s="1"/>
  <c r="N53" i="17" s="1"/>
  <c r="N55" i="17" s="1"/>
  <c r="F85" i="17"/>
  <c r="F88" i="17" s="1"/>
  <c r="F97" i="17" s="1"/>
  <c r="H80" i="16"/>
  <c r="H82" i="16" s="1"/>
  <c r="H29" i="16"/>
  <c r="H51" i="16"/>
  <c r="H22" i="17"/>
  <c r="H26" i="17" s="1"/>
  <c r="H29" i="17" s="1"/>
  <c r="H38" i="17" s="1"/>
  <c r="H53" i="17" s="1"/>
  <c r="H55" i="17" s="1"/>
  <c r="H13" i="16"/>
  <c r="H18" i="16" s="1"/>
  <c r="N59" i="16"/>
  <c r="N84" i="16" s="1"/>
  <c r="H58" i="16"/>
  <c r="F50" i="17"/>
  <c r="N31" i="16"/>
  <c r="F109" i="17"/>
  <c r="J84" i="16"/>
  <c r="H81" i="17"/>
  <c r="L59" i="16"/>
  <c r="L84" i="16" s="1"/>
  <c r="H73" i="17"/>
  <c r="F116" i="17"/>
  <c r="D38" i="17"/>
  <c r="C78" i="8" l="1"/>
  <c r="B9" i="21"/>
  <c r="B40" i="21" s="1"/>
  <c r="B51" i="21" s="1"/>
  <c r="B54" i="21" s="1"/>
  <c r="B98" i="21" s="1"/>
  <c r="F118" i="17"/>
  <c r="J97" i="17"/>
  <c r="J118" i="17" s="1"/>
  <c r="J48" i="17"/>
  <c r="J50" i="17" s="1"/>
  <c r="J57" i="17" s="1"/>
  <c r="N48" i="17"/>
  <c r="N50" i="17" s="1"/>
  <c r="N57" i="17" s="1"/>
  <c r="N97" i="17"/>
  <c r="N118" i="17" s="1"/>
  <c r="H85" i="17"/>
  <c r="H88" i="17" s="1"/>
  <c r="H107" i="17" s="1"/>
  <c r="H31" i="16"/>
  <c r="H48" i="17"/>
  <c r="H50" i="17" s="1"/>
  <c r="H59" i="16"/>
  <c r="H84" i="16" s="1"/>
  <c r="J116" i="17"/>
  <c r="Q109" i="17"/>
  <c r="K57" i="17"/>
  <c r="K55" i="17"/>
  <c r="C72" i="8" l="1"/>
  <c r="C83" i="8" s="1"/>
  <c r="H97" i="17"/>
  <c r="H112" i="17" s="1"/>
  <c r="H114" i="17" s="1"/>
  <c r="H118" i="17" s="1"/>
  <c r="P84" i="16"/>
  <c r="Q57" i="17"/>
  <c r="Q116" i="17"/>
  <c r="H109" i="17"/>
  <c r="O109" i="17" s="1"/>
  <c r="G24" i="8" l="1"/>
  <c r="G30" i="8" s="1"/>
  <c r="G33" i="8" s="1"/>
  <c r="F9" i="21" l="1"/>
  <c r="F40" i="21" s="1"/>
  <c r="F51" i="21" s="1"/>
  <c r="F54" i="21" s="1"/>
  <c r="F98" i="21" s="1"/>
  <c r="G76" i="8"/>
  <c r="R23" i="26" s="1"/>
  <c r="G72" i="8"/>
  <c r="AB23" i="26" l="1"/>
  <c r="AC23" i="26" s="1"/>
  <c r="R25" i="26"/>
  <c r="R30" i="26" s="1"/>
  <c r="C76" i="8"/>
  <c r="G78" i="8"/>
  <c r="G85" i="8"/>
  <c r="G83" i="8"/>
  <c r="G81" i="8" s="1"/>
  <c r="C81" i="8" s="1"/>
  <c r="C82" i="8" s="1"/>
  <c r="H87" i="1" l="1"/>
  <c r="H89" i="1" s="1"/>
  <c r="AB25" i="26"/>
  <c r="AC25" i="26" s="1"/>
  <c r="Q23" i="14"/>
  <c r="C85" i="8"/>
  <c r="C77" i="8"/>
  <c r="AC23" i="14" s="1"/>
  <c r="B101" i="21"/>
  <c r="B103" i="21" s="1"/>
  <c r="AC24" i="14" l="1"/>
  <c r="S24" i="14" s="1"/>
  <c r="AB30" i="26"/>
  <c r="AC30" i="26" s="1"/>
  <c r="R32" i="26"/>
  <c r="AA23" i="14"/>
  <c r="Q25" i="14"/>
  <c r="Q29" i="14" s="1"/>
  <c r="Q103" i="21"/>
  <c r="B128" i="21"/>
  <c r="F101" i="21"/>
  <c r="F103" i="21" s="1"/>
  <c r="Y24" i="14" l="1"/>
  <c r="AA24" i="14" s="1"/>
  <c r="AE24" i="14" s="1"/>
  <c r="S25" i="14"/>
  <c r="S29" i="14" s="1"/>
  <c r="AC25" i="14"/>
  <c r="AC29" i="14" s="1"/>
  <c r="AE23" i="14"/>
  <c r="F128" i="21"/>
  <c r="R103" i="21"/>
  <c r="Y25" i="14" l="1"/>
  <c r="Y29" i="14" s="1"/>
  <c r="AA25" i="14"/>
  <c r="AA29" i="14" s="1"/>
  <c r="AE25" i="14"/>
  <c r="D87" i="1"/>
  <c r="D89" i="1" l="1"/>
  <c r="D91" i="1" s="1"/>
  <c r="D95" i="1" s="1"/>
  <c r="AE29" i="14"/>
  <c r="D93" i="1" l="1"/>
  <c r="D94" i="1" s="1"/>
  <c r="H17" i="1" l="1"/>
  <c r="H33" i="1" s="1"/>
  <c r="H54" i="1" l="1"/>
  <c r="H65" i="1" s="1"/>
  <c r="H91" i="1" l="1"/>
  <c r="H95" i="1" s="1"/>
  <c r="H93" i="1" l="1"/>
  <c r="H94" i="1" s="1"/>
</calcChain>
</file>

<file path=xl/sharedStrings.xml><?xml version="1.0" encoding="utf-8"?>
<sst xmlns="http://schemas.openxmlformats.org/spreadsheetml/2006/main" count="1127" uniqueCount="424">
  <si>
    <t>บริษัท สุรพลฟู้ดส์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</si>
  <si>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</si>
  <si>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</si>
  <si>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</si>
  <si>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30 มิถุนายน</t>
  </si>
  <si>
    <t>31 ธันวาคม</t>
  </si>
  <si>
    <t>สินทรัพย์</t>
  </si>
  <si>
    <t>หมายเหตุ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</si>
  <si>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</si>
  <si>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</si>
  <si>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</si>
  <si>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</si>
  <si>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</si>
  <si>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4</t>
  </si>
  <si>
    <t xml:space="preserve">ลูกหนี้การค้า </t>
  </si>
  <si>
    <t>5</t>
  </si>
  <si>
    <t>ลูกหนี้อื่น</t>
  </si>
  <si>
    <t>3</t>
  </si>
  <si>
    <t>เงินให้กู้ยืมระยะสั้นแก่และดอกเบี้ยค้างรับ</t>
  </si>
  <si>
    <t>จากกิจการที่เกี่ยวข้องกัน</t>
  </si>
  <si>
    <t xml:space="preserve"> -</t>
  </si>
  <si>
    <t>เงินปันผลค้างรับ</t>
  </si>
  <si>
    <t>-</t>
  </si>
  <si>
    <t>สินค้าคงเหลือ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</si>
  <si>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</si>
  <si>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</si>
  <si>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</si>
  <si>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6</t>
  </si>
  <si>
    <t>เงินลงทุนในบริษัทย่อย</t>
  </si>
  <si>
    <t>7</t>
  </si>
  <si>
    <t xml:space="preserve">เงินลงทุนระยะยาวอื่น </t>
  </si>
  <si>
    <t>อสังหาริมทรัพย์เพื่อการลงทุน</t>
  </si>
  <si>
    <t xml:space="preserve">ที่ดิน อาคารและอุปกรณ์ </t>
  </si>
  <si>
    <t>8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</si>
  <si>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</si>
  <si>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</si>
  <si>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</si>
  <si>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9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</si>
  <si>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</si>
  <si>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</si>
  <si>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</si>
  <si>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</si>
  <si>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เงินเบิกเกินบัญชีธนาคารและเงินกู้ยืม</t>
  </si>
  <si>
    <t xml:space="preserve">เงินกู้ยืมระยะสั้นจากสถาบันการเงิน </t>
  </si>
  <si>
    <t>10</t>
  </si>
  <si>
    <t xml:space="preserve">เจ้าหนี้การค้า </t>
  </si>
  <si>
    <t>11</t>
  </si>
  <si>
    <t>เจ้าหนี้อื่น</t>
  </si>
  <si>
    <t>ส่วนของเงินกู้ยืมระยะยาวจากสถาบันการเงินที่ถึง</t>
  </si>
  <si>
    <t xml:space="preserve">   กำหนดชำระภายในหนึ่งปี</t>
  </si>
  <si>
    <t>หนี้สินตามสัญญาเช่าการเงินที่ถึงกำหนด</t>
  </si>
  <si>
    <t xml:space="preserve">   ชำระภายในหนึ่งปี</t>
  </si>
  <si>
    <t>ภาษีเงินได้ค้างจ่าย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</si>
  <si>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</si>
  <si>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</si>
  <si>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</si>
  <si>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หนี้สินตามสัญญาเช่าการเงิน</t>
  </si>
  <si>
    <t>หนี้สินภาษีเงินได้รอการตัดบัญชี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</si>
  <si>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</si>
  <si>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</si>
  <si>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</si>
  <si>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</si>
  <si>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</si>
  <si>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</si>
  <si>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</si>
  <si>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</t>
  </si>
  <si>
    <t xml:space="preserve">   ส่วนเกินมูลค่าหุ้นสามัญ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</si>
  <si>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</si>
  <si>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</si>
  <si>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</si>
  <si>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</si>
  <si>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</si>
  <si>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</si>
  <si>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</si>
  <si>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</si>
  <si>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</si>
  <si>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บริษัท ที.เค.เอส. เทคโนโลยี จำกัด (มหาชน) และบริษัทย่อย</t>
  </si>
  <si>
    <t>งบฐานะการเงิน</t>
  </si>
  <si>
    <t>31 มีนาคม</t>
  </si>
  <si>
    <t>ลูกหนี้หมุนเวียนอื่น</t>
  </si>
  <si>
    <t>ลูกหนี้จากการขายบริษัทย่อย</t>
  </si>
  <si>
    <t xml:space="preserve">สินค้าคงเหลือ  </t>
  </si>
  <si>
    <t>เงินให้กู้ยืมระยะสั้นแก่กิจการที่เกี่ยวข้องกัน</t>
  </si>
  <si>
    <t>สินทรัพย์ทางการเงินหมุนเวียนอื่น</t>
  </si>
  <si>
    <t>สินทรัพย์ทางการเงินไม่หมุนเวียนอื่น</t>
  </si>
  <si>
    <t>เงินลงทุนในบริษัทร่วมและการร่วมค้า</t>
  </si>
  <si>
    <t>เงินให้กู้ยืมระยะยาวแก่พนักงาน</t>
  </si>
  <si>
    <t xml:space="preserve">ที่ดิน อาคารและอุปกรณ์  </t>
  </si>
  <si>
    <t>สินทรัพย์สิทธิการใช้</t>
  </si>
  <si>
    <t>สินทรัพย์ไม่มีตัวตน</t>
  </si>
  <si>
    <t>ภาษีเงินได้หัก ณ ที่จ่ายขอคืน</t>
  </si>
  <si>
    <t>เงินกู้ยืมระยะสั้นจากสถาบันการเงิน</t>
  </si>
  <si>
    <t>เจ้าหนี้การค้า</t>
  </si>
  <si>
    <t>เจ้าหนี้หมุนเวียนอื่น</t>
  </si>
  <si>
    <t>เจ้าหนี้จากการซื้อบริษัทย่อย</t>
  </si>
  <si>
    <t>ส่วนของเงินกู้ยืมระยะยาวจากสถาบันการเงิน</t>
  </si>
  <si>
    <t xml:space="preserve">   ที่ถึงกำหนดชำระภายในหนึ่งปี</t>
  </si>
  <si>
    <t>ส่วนของหนี้สินตามสัญญาเช่าที่ถึงกำหนด</t>
  </si>
  <si>
    <t>ภาษีเงินได้นิติบุคคลค้างจ่าย</t>
  </si>
  <si>
    <t xml:space="preserve">หนี้สินตามสัญญาเช่า </t>
  </si>
  <si>
    <t>ประมาณการหนี้สินไม่หมุนเวียน</t>
  </si>
  <si>
    <t xml:space="preserve">   สำหรับผลประโยชน์พนักงาน</t>
  </si>
  <si>
    <t>หนี้สินไม่หมุนเวียนอื่น</t>
  </si>
  <si>
    <t>ส่วนเกินมูลค่าหุ้นสามัญ</t>
  </si>
  <si>
    <t>ส่วนเกินมูลค่าหุ้นทุนซื้อคืน</t>
  </si>
  <si>
    <t xml:space="preserve">   จัดสรรเป็นทุนสำรองตามกฎหมาย</t>
  </si>
  <si>
    <t xml:space="preserve">   ยังไม่ได้จัดสรร </t>
  </si>
  <si>
    <t>งบกำไรขาดทุนเบ็ดเสร็จ (ไม่ได้ตรวจสอบ)</t>
  </si>
  <si>
    <t>สำหรับงวดสามเดือนสิ้นสุด</t>
  </si>
  <si>
    <t>วันที่ 31 มีนาคม</t>
  </si>
  <si>
    <t xml:space="preserve">รายได้ </t>
  </si>
  <si>
    <t>รายได้จากการขายและการให้บริการ</t>
  </si>
  <si>
    <t>กำไรจากการจำหน่ายสินทรัพย์</t>
  </si>
  <si>
    <t>กำไรจากการจำหน่ายตราสารอนุพันธ์</t>
  </si>
  <si>
    <t>รายได้เงินปันผล</t>
  </si>
  <si>
    <t>รายได้อื่น</t>
  </si>
  <si>
    <t>รวมรายได้</t>
  </si>
  <si>
    <t>ค่าใช้จ่าย</t>
  </si>
  <si>
    <t>ต้นทุนขายและต้นทุนการให้บริการ</t>
  </si>
  <si>
    <t>ต้นทุนในการจัดจำหน่าย</t>
  </si>
  <si>
    <t>ค่าใช้จ่ายในการบริหาร</t>
  </si>
  <si>
    <t>ขาดทุนจากการวัดมูลค่ายุติธรรมของตราสารอนุพันธ์</t>
  </si>
  <si>
    <t>รวมค่าใช้จ่าย</t>
  </si>
  <si>
    <t>กำไร (ขาดทุน) จากกิจกรรมดำเนินงาน</t>
  </si>
  <si>
    <t>ต้นทุนทางการเงิน</t>
  </si>
  <si>
    <t>ส่วนแบ่งกำไรของบริษัทย่อยที่ใช้วิธีส่วนได้เสีย</t>
  </si>
  <si>
    <t>ส่วนแบ่งกำไรของการร่วมค้าและบริษัทร่วมที่ใช้วิธีส่วนได้เสีย</t>
  </si>
  <si>
    <t>กำไรจากการปรับโครงสร้างธุรกิจ</t>
  </si>
  <si>
    <t>กำไรก่อนภาษีเงินได้</t>
  </si>
  <si>
    <t>(ค่าใช้จ่าย) รายได้ภาษีเงินได้</t>
  </si>
  <si>
    <t>กำไรสำหรับงวด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</si>
  <si>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</si>
  <si>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</si>
  <si>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ผลกำไรจากการวัดมูลค่าเงินลงทุนเผื่อขาย</t>
  </si>
  <si>
    <t>ส่วนแบ่งกำไรขาดทุนเบ็ดเสร็จอื่นของการร่วมค้าและบริษัทร่วม</t>
  </si>
  <si>
    <t xml:space="preserve">  ที่ใช้วิธีส่วนได้เสีย - สุทธิจากภาษี</t>
  </si>
  <si>
    <t>ภาษีเงินได้ของรายการที่อาจถูกจัดประเภทใหม่</t>
  </si>
  <si>
    <t xml:space="preserve">   ไว้ในกำไรหรือขาดทุนในภายหลัง</t>
  </si>
  <si>
    <t>รวมรายการที่อาจถูกจัดประเภทใหม่ไว้ในกำไร</t>
  </si>
  <si>
    <t xml:space="preserve">   หรือขาดทุนในภายหลัง</t>
  </si>
  <si>
    <t>รายการที่จะไม่ถูกจัดประเภทใหม่ไว้ในกำไรหรือขาดทุนในภายหลัง</t>
  </si>
  <si>
    <t>ผลขาดทุนจากเงินลงทุนในตราสารทุนที่กำหนดให้</t>
  </si>
  <si>
    <t xml:space="preserve">   วัดมูลค่าด้วยมูลค่ายุติธรรมผ่านกำไรขาดทุนเบ็ดเสร็จอื่น</t>
  </si>
  <si>
    <t>รับรู้กำไรจากการขายเงินลงทุนเผื่อขายไปกำไรหรือขาดทุน</t>
  </si>
  <si>
    <t>ส่วนแบ่งกำไร (ขาดทุน) เบ็ดเสร็จอื่นของบริษัทย่อยตาม</t>
  </si>
  <si>
    <t xml:space="preserve">   วิธีส่วนได้เสีย </t>
  </si>
  <si>
    <t>ผลกำไรจากการวัดมูลค่าใหม่ของผลประโยชน์พนักงานที่กำหนดไว้</t>
  </si>
  <si>
    <t>ส่วนแบ่งกำไรขาดทุนเบ็ดเสร็จอื่นในบริษัทย่อย</t>
  </si>
  <si>
    <t xml:space="preserve">   ที่ใช้วิธีส่วนได้เสีย</t>
  </si>
  <si>
    <t xml:space="preserve">  ที่ใช้วิธีส่วนได้เสีย 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</si>
  <si>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</si>
  <si>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</si>
  <si>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 xml:space="preserve">   กำไรหรือขาดทุนในภายหลัง - สุทธิจากภาษี</t>
  </si>
  <si>
    <t>รวมกำไรขาดทุนเบ็ดเสร็จอื่นสำหรับงวด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</si>
  <si>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</si>
  <si>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t xml:space="preserve">การแบ่งปันกำไร 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</si>
  <si>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</si>
  <si>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</si>
  <si>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การแบ่งปันกำไรขาดทุนเบ็ดเสร็จรวม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</si>
  <si>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</si>
  <si>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สำหรับงวด 9 เดือนสิ้นสุด 30 กันยายน 2565</t>
  </si>
  <si>
    <t>หุ้นคงเหลือ</t>
  </si>
  <si>
    <t>สัดส่วน</t>
  </si>
  <si>
    <t>จำนวนหุ้นถัวเฉลี่ย</t>
  </si>
  <si>
    <t>ยอดคงเหลือต้นปี</t>
  </si>
  <si>
    <t>เพิ่มทุน</t>
  </si>
  <si>
    <t>ยอดคงเหลือสิ้นปี</t>
  </si>
  <si>
    <t>สำหรับงวด 3 เดือนสิ้นสุด 30 กันยายน 2565</t>
  </si>
  <si>
    <t>งบการเปลี่ยนแปลงส่วนของผู้ถือหุ้น (ไม่ได้ตรวจสอบ)</t>
  </si>
  <si>
    <t xml:space="preserve">งบการเงินรวม </t>
  </si>
  <si>
    <t xml:space="preserve">กำไรสะสม </t>
  </si>
  <si>
    <t xml:space="preserve">ส่วนแบ่งกำไร </t>
  </si>
  <si>
    <t>เงินลงทุนในตราสารทุน</t>
  </si>
  <si>
    <t xml:space="preserve"> ขาดทุนเบ็ดเสร็จอื่น</t>
  </si>
  <si>
    <t>ที่กำหนดให้วัดมูลค่า</t>
  </si>
  <si>
    <t>ของบริษัทร่วม</t>
  </si>
  <si>
    <t>ส่วนเกิน (ต่ำ) จาก</t>
  </si>
  <si>
    <t>ส่วนของ</t>
  </si>
  <si>
    <t>ด้วยมูลค่ายุติธรรม</t>
  </si>
  <si>
    <t>และการร่วมค้า</t>
  </si>
  <si>
    <t>การเปลี่ยนแปลง</t>
  </si>
  <si>
    <t>รวม</t>
  </si>
  <si>
    <t>ส่วนได้เสียที่</t>
  </si>
  <si>
    <t>ที่ออกและ</t>
  </si>
  <si>
    <t>ส่วนเกิน</t>
  </si>
  <si>
    <t>ส่วนเกินทุน</t>
  </si>
  <si>
    <t>ทุนสำรอง</t>
  </si>
  <si>
    <t>ผ่านกำไรขาดทุน</t>
  </si>
  <si>
    <t>ที่ใช้วิธี</t>
  </si>
  <si>
    <t>สัดส่วนใน</t>
  </si>
  <si>
    <t>องค์ประกอบอื่น</t>
  </si>
  <si>
    <t>ไม่มีอำนาจ</t>
  </si>
  <si>
    <t>รวมส่วนของ</t>
  </si>
  <si>
    <t>ชำระแล้ว</t>
  </si>
  <si>
    <t>มูลค่าหุ้นสามัญ</t>
  </si>
  <si>
    <t>หุ้นทุนซื้อคืน</t>
  </si>
  <si>
    <t xml:space="preserve">ตามกฎหมาย </t>
  </si>
  <si>
    <t>ยังไม่ได้จัดสรร</t>
  </si>
  <si>
    <t>เบ็ดเสร็จอื่น</t>
  </si>
  <si>
    <t>ส่วนได้เสีย</t>
  </si>
  <si>
    <t>บริษัทย่อย</t>
  </si>
  <si>
    <t>ของส่วนของผู้ถือหุ้น</t>
  </si>
  <si>
    <t>ควบคุม</t>
  </si>
  <si>
    <t>ผู้ถือหุ้น</t>
  </si>
  <si>
    <t>สำหรับงวดสามเดือนสิ้นสุดวันที่ 31 มีนาคม 2566</t>
  </si>
  <si>
    <t>ยอดคงเหลือ ณ วันที่ 1 มกราคม 2566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</si>
  <si>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</si>
  <si>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</si>
  <si>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เพิ่มหุ้นสามัญ (จ่ายหุ้นปันผล)</t>
  </si>
  <si>
    <t>9, 13</t>
  </si>
  <si>
    <t xml:space="preserve">   เงินปันผลจ่าย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</si>
  <si>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</si>
  <si>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</si>
  <si>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</t>
  </si>
  <si>
    <t xml:space="preserve">   กำไรขาดทุนเบ็ดเสร็จอื่น</t>
  </si>
  <si>
    <t>โอนไปกำไรสะสม</t>
  </si>
  <si>
    <t>ยอดคงเหลือ ณ วันที่ 31 มีนาคม 2566</t>
  </si>
  <si>
    <t>สำหรับงวดสามเดือนสิ้นสุดวันที่ 31 มีนาคม 2567</t>
  </si>
  <si>
    <t>ยอดคงเหลือ ณ วันที่ 1 มกราคม 2567</t>
  </si>
  <si>
    <t>ยอดคงเหลือ ณ วันที่ 31 มีนาคม 2567</t>
  </si>
  <si>
    <t>ของบริษัทร่วมและ</t>
  </si>
  <si>
    <t>ส่วนเกินมูลค่า</t>
  </si>
  <si>
    <t>มูลค่าหุ้นจากการ</t>
  </si>
  <si>
    <t>ของบริษัทย่อย</t>
  </si>
  <si>
    <t>การร่วมค้าที่ใช้</t>
  </si>
  <si>
    <t>หุ้นสามัญ</t>
  </si>
  <si>
    <t>โอนแลกหุ้น</t>
  </si>
  <si>
    <t>ที่ใช้วิธีส่วนได้เสีย</t>
  </si>
  <si>
    <t>วิธีส่วนได้เสีย</t>
  </si>
  <si>
    <t>8, 11</t>
  </si>
  <si>
    <t xml:space="preserve">   เงินทุนที่ได้รับจากผู้ถือหุ้น</t>
  </si>
  <si>
    <t xml:space="preserve">   การเปลี่ยนแปลงในส่วนได้เสียในบริษัทย่อย</t>
  </si>
  <si>
    <t xml:space="preserve">   ซื้อหุ้นของบริษัทย่อยจากส่วนได้เสียที่ไม่มีอำนาจควบคุม</t>
  </si>
  <si>
    <t xml:space="preserve">   การลดสัดส่วนของส่วนได้เสียของบริษัทในบริษัทย่อย</t>
  </si>
  <si>
    <t xml:space="preserve">      โดยอำนาจควบคุมไม่เปลี่ยนแปลง</t>
  </si>
  <si>
    <t xml:space="preserve">   เงินปันผลของบริษัทย่อยให้กับส่วนได้เสียที่ไม่มีอำนาจควบคุม</t>
  </si>
  <si>
    <t xml:space="preserve">   รวมการเปลี่ยนแปลงในส่วนได้เสียในบริษัทย่อย</t>
  </si>
  <si>
    <t>โอนไปกำไรหรือขาดทุน</t>
  </si>
  <si>
    <t>วันที่ 30 มิถุนายน</t>
  </si>
  <si>
    <t xml:space="preserve">รายได้จากการขาย </t>
  </si>
  <si>
    <t>กำไรจากอัตราแลกเปลี่ยนสุทธิ</t>
  </si>
  <si>
    <t>รายได้จากการลงทุน</t>
  </si>
  <si>
    <t xml:space="preserve">ต้นทุนขาย </t>
  </si>
  <si>
    <t>ค่าใช้จ่ายในการขาย</t>
  </si>
  <si>
    <t>ขาดทุนจากอัตราแลกเปลี่ยนสุทธิ</t>
  </si>
  <si>
    <t>ส่วนแบ่งกำไร (ขาดทุน) จากเงินลงทุนในบริษัทร่วม</t>
  </si>
  <si>
    <t>3,6</t>
  </si>
  <si>
    <t xml:space="preserve">(ค่าใช้จ่าย) รายได้ภาษีเงินได้ </t>
  </si>
  <si>
    <t>13</t>
  </si>
  <si>
    <t>รายการที่อาจถูกจัดประเภทรายการใหม่</t>
  </si>
  <si>
    <t xml:space="preserve">   เข้าไปไว้ในกำไรหรือขาดทุน</t>
  </si>
  <si>
    <t xml:space="preserve">   ผลต่างจากการเปลี่ยนแปลงในมูลค่ายุติธรรม</t>
  </si>
  <si>
    <t xml:space="preserve">      ของเงินลงทุนเผื่อขาย</t>
  </si>
  <si>
    <t>การตีมูลค่าที่ดินใหม่</t>
  </si>
  <si>
    <t>กำไร (ขาดทุน) เบ็ดเสร็จอื่นสำหรับงวด - สุทธิจากภาษี</t>
  </si>
  <si>
    <t>การแบ่งปันกำไร</t>
  </si>
  <si>
    <t xml:space="preserve">   ส่วนที่เป็นของบริษัทใหญ่</t>
  </si>
  <si>
    <t>14</t>
  </si>
  <si>
    <t>สำหรับงวดหกเดือนสิ้นสุด</t>
  </si>
  <si>
    <t>เงินปันผลรับ</t>
  </si>
  <si>
    <t>ส่วนแบ่งกำไรจากเงินลงทุนในบริษัทร่วม</t>
  </si>
  <si>
    <t>3, 6</t>
  </si>
  <si>
    <t>งบกระแสเงินสด (ไม่ได้ตรวจสอบ)</t>
  </si>
  <si>
    <t>กระแสเงินสดจากกิจกรรมดำเนินงาน</t>
  </si>
  <si>
    <t xml:space="preserve">กำไรสำหรับงวด </t>
  </si>
  <si>
    <t>ปรับรายการที่กระทบกำไรเป็นเงินสดรับ (จ่าย)</t>
  </si>
  <si>
    <t>ค่าใช้จ่าย (รายได้) ภาษีเงินได้</t>
  </si>
  <si>
    <t>ค่าเสื่อมราคาและค่าตัดจำหน่าย</t>
  </si>
  <si>
    <t>ประมาณการหนี้สินผลประโยชน์พนักงาน</t>
  </si>
  <si>
    <t>กำไรจากการขายสินทรัพย์ทางการเงินไม่หมุนเวียนอื่น</t>
  </si>
  <si>
    <t>ขาดทุนจากการลดส่วนเงินลงทุนในบริษัทย่อย</t>
  </si>
  <si>
    <t>ผลขาดทุนจากการด้อยค่าเงินให้กู้ยืม</t>
  </si>
  <si>
    <t xml:space="preserve">(กลับรายการ) ขาดทุนจากการปรับมูลค่าสินค้า </t>
  </si>
  <si>
    <t>(กำไร) ขาดทุนจากการจำหน่ายอาคารและอุปกรณ์</t>
  </si>
  <si>
    <t>(กำไร)ขาดทุนจากการขายหลักทรัพย์เพื่อค้า</t>
  </si>
  <si>
    <t>(กำไร)ขาดทุนจากการวัดมูลค่าหลักทรัพย์เพื่อค้า</t>
  </si>
  <si>
    <t>กำไรจากการยกเลิกสินทรัพย์สิทธิการใช้</t>
  </si>
  <si>
    <t xml:space="preserve">ขาดทุนในยอดคงค้างระหว่างกันกับบริษัทย่อย </t>
  </si>
  <si>
    <t>ผลขาดทุนจากการเลิกกิจการในร่วมค้า</t>
  </si>
  <si>
    <t>ดอกเบี้ยรับ</t>
  </si>
  <si>
    <t>การเปลี่ยนแปลงในสินทรัพย์และหนี้สินดำเนินงาน</t>
  </si>
  <si>
    <t>ลูกหนี้การค้า</t>
  </si>
  <si>
    <t>Trade AR</t>
  </si>
  <si>
    <t>Other AR</t>
  </si>
  <si>
    <t>สินทรัพย์หมุนเวียนอื่น</t>
  </si>
  <si>
    <t>Trade AP</t>
  </si>
  <si>
    <t>Other AP</t>
  </si>
  <si>
    <t>จ่ายผลประโยชน์พนักงาน</t>
  </si>
  <si>
    <t>ภาษีเงินได้จ่ายออก</t>
  </si>
  <si>
    <t>ภาษีเงินได้รับคืน</t>
  </si>
  <si>
    <t>กระแสเงินสดจากกิจกรรมลงทุน</t>
  </si>
  <si>
    <t>เงินสดรับจากการขายสินทรัพย์ทางการเงินไม่หมุนเวียนอื่น</t>
  </si>
  <si>
    <t>เงินสดจ่ายเพื่อซื้อสินทรัพย์ทางการเงินไม่หมุนเวียนอื่น</t>
  </si>
  <si>
    <t>เงินสดจ่ายเพื่อซื้อหุ้นเพิ่มทุนในบริษัทร่วม</t>
  </si>
  <si>
    <t>เงินสดรับจากการเพิ่มทุนในบริษัทย่อย</t>
  </si>
  <si>
    <t>เงินสดรับจากการขายเงินลงทุนในบริษัทย่อย</t>
  </si>
  <si>
    <t>เงินสดจ่ายเพื่อซื้อเงินลงทุนในบริษัทย่อย</t>
  </si>
  <si>
    <t>เงินสดรับจากการจำหน่ายอาคารและอุปกรณ์</t>
  </si>
  <si>
    <t>เงินสดรับจากการยกเลิกสินทรัพย์สิทธิการใช้</t>
  </si>
  <si>
    <t>เงินสดรับจากการจำหน่ายสินทรัพย์ไม่มีตัวตน</t>
  </si>
  <si>
    <t>เงินสดจ่ายเพื่อซื้อสินทรัพย์ไม่มีตัวตน</t>
  </si>
  <si>
    <t>เงินให้กู้ยืมแก่กิจการที่เกี่ยวข้องกัน</t>
  </si>
  <si>
    <t>เงินสดรับจากเงินปันผล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</si>
  <si>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</si>
  <si>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</si>
  <si>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</si>
  <si>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เงินสดรับจากเงินกู้ยืมจากกิจการที่เกี่ยวข้องกัน</t>
  </si>
  <si>
    <t>เงินสดรับจากการกู้ยืมระยะสั้นจากบริษัทย่อย</t>
  </si>
  <si>
    <t>เงินสดจ่ายเพื่อชำระเงินกู้ยืมจากกิจการที่เกี่ยวข้องกัน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</si>
  <si>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</si>
  <si>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</si>
  <si>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เงินสดจ่ายเพื่อชำระหนี้สินตามสัญญาเช่า</t>
  </si>
  <si>
    <t>เงินปันผลจ่าย</t>
  </si>
  <si>
    <r>
      <t>เงินปันผล</t>
    </r>
    <r>
      <rPr>
        <sz val="15"/>
        <rFont val="Angsana New"/>
        <family val="1"/>
      </rPr>
      <t>จ่ายให้ส่วนได้เสียที่ไม่มีอำนาจควบคุม</t>
    </r>
  </si>
  <si>
    <t>ดอกเบี้ยจ่าย</t>
  </si>
  <si>
    <t>เงินสดรับจากการเพิ่มทุนหุ้นสามัญ</t>
  </si>
  <si>
    <r>
      <t>เงินสดและรายการเทียบเท่าเงินสดเพิ่มขึ้น</t>
    </r>
    <r>
      <rPr>
        <sz val="15"/>
        <color rgb="FFFF0000"/>
        <rFont val="Angsana New"/>
        <family val="1"/>
      </rPr>
      <t xml:space="preserve"> </t>
    </r>
    <r>
      <rPr>
        <sz val="15"/>
        <color theme="1"/>
        <rFont val="Angsana New"/>
        <family val="1"/>
      </rPr>
      <t>(ลดลง)</t>
    </r>
    <r>
      <rPr>
        <sz val="15"/>
        <rFont val="Angsana New"/>
        <family val="1"/>
      </rPr>
      <t xml:space="preserve"> สุทธิ</t>
    </r>
  </si>
  <si>
    <t xml:space="preserve">  ก่อนผลกระทบของอัตราแลกเปลี่ยน</t>
  </si>
  <si>
    <t>ผลกระทบของอัตราแลกเปลี่ยนที่มีต่อเงินสดและ</t>
  </si>
  <si>
    <t xml:space="preserve">   รายการเทียบเท่าเงินสด</t>
  </si>
  <si>
    <r>
      <t xml:space="preserve">เงินสดและรายการเทียบเท่าเงินสดเพิ่มขึ้น </t>
    </r>
    <r>
      <rPr>
        <b/>
        <sz val="15"/>
        <color theme="1"/>
        <rFont val="Angsana New"/>
        <family val="1"/>
      </rPr>
      <t xml:space="preserve">(ลดลง) </t>
    </r>
    <r>
      <rPr>
        <b/>
        <sz val="15"/>
        <rFont val="Angsana New"/>
        <family val="1"/>
      </rPr>
      <t>สุทธิ</t>
    </r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</si>
  <si>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</si>
  <si>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มีนาคม</t>
  </si>
  <si>
    <t>รายการที่ไม่ใช่เงินสด</t>
  </si>
  <si>
    <t>สินทรัพย์สิทธิการใช้เพิ่มขึ้น</t>
  </si>
  <si>
    <t>หนี้สินตามสัญญาเช่าที่ยกเลิกสัญญา</t>
  </si>
  <si>
    <t>หัก สินทรัพย์ที่ได้มาโดยทำสัญญาเช่าการเงิน</t>
  </si>
  <si>
    <t>จ่ายล่วงหน้าค่าสินทรัพย์</t>
  </si>
  <si>
    <t>ดอกเบี้ยที่บันทึกเป็นต้นทุนของสินทรัพย์</t>
  </si>
  <si>
    <t>(เพิ่มขึ้น) ลดลงในเจ้าหนี้เงินประกัน</t>
  </si>
  <si>
    <t>กำไรจากกิจกรรมดำเนินงาน</t>
  </si>
  <si>
    <t xml:space="preserve">  ตามวิธีส่วนได้เสีย - สุทธิจากภาษี</t>
  </si>
  <si>
    <t>ส่วนแบ่งกำไรขาดทุนเบ็ดเสร็จอื่นของบริษัทย่อย</t>
  </si>
  <si>
    <t xml:space="preserve">   ที่ใช้วิธีส่วนได้เสีย </t>
  </si>
  <si>
    <t>ภาษีเงินได้ของรายการที่จะไม่ถูกจัดประเภทใหม่ไว้ใน</t>
  </si>
  <si>
    <t xml:space="preserve">   กำไรหรือขาดทุนในภายหลัง</t>
  </si>
  <si>
    <t>ผลขาดทุนจากการวัดมูลค่าเงินลงทุนเผื่อขาย</t>
  </si>
  <si>
    <t>ผลกำไรจากการวัดมูลค่าใหม่</t>
  </si>
  <si>
    <t>สำหรับงวดสามเดือน สิ้นสุดวันที่ 31 มีนาคม 2562</t>
  </si>
  <si>
    <t>สำหรับงวดสามเดือนสิ้นสุดวันที่</t>
  </si>
  <si>
    <t xml:space="preserve">กำไร (ขาดทุน) สำหรับงวด </t>
  </si>
  <si>
    <t>ปรับรายการที่กระทบกำไร (ขาดทุน) เป็นเงินสดรับ (จ่าย)</t>
  </si>
  <si>
    <t>ค่าเสื่อมราคาอสังหาริมทรัพย์เพื่อการลงทุน</t>
  </si>
  <si>
    <t>ค่าเสื่อมราคาอาคารและอุปกรณ์</t>
  </si>
  <si>
    <t>ค่าตัดจำหน่ายสินทรัพย์ไม่มีตัวตนอื่น</t>
  </si>
  <si>
    <t xml:space="preserve">(รายการโอนกลับ)ขาดทุนจากมูลค่าสินค้าคงเหลือลดลงและสินค้าไม่เคลื่อนไหว </t>
  </si>
  <si>
    <t>(กำไร)ขาดทุนจากการจำหน่ายที่ดิน อาคารและอุปกรณ์</t>
  </si>
  <si>
    <t>(กำไร)ขาดทุนจากอัตราแลกเปลี่ยนที่ยังไม่เกิดขึ้นจริง</t>
  </si>
  <si>
    <t>ค่าใช้จ่ายผลประโยชน์ของพนักงาน</t>
  </si>
  <si>
    <t xml:space="preserve">ส่วนแบ่ง(กำไร)ขาดทุนในบริษัทย่อย </t>
  </si>
  <si>
    <t>ส่วนแบ่ง(กำไร)ขาดทุนในบริษัทร่วม และการร่วมค้า</t>
  </si>
  <si>
    <t xml:space="preserve">กำไร(ขาดทุน)ในยอดคงค้างระหว่างกันกับบริษัทย่อย </t>
  </si>
  <si>
    <t xml:space="preserve">กำไร(ขาดทุน)ในยอดคงค้างระหว่างกันกับบริษัทร่วม และการร่วมค้า </t>
  </si>
  <si>
    <t>รายได้ดอกเบี้ย</t>
  </si>
  <si>
    <t>ค่าใช้จ่ายดอกเบี้ย</t>
  </si>
  <si>
    <t xml:space="preserve">ค่าธรรมเนียมในการจัดหาเงินกู้ </t>
  </si>
  <si>
    <t>กำไรจากการดำเนินงานก่อนการเปลี่ยนแปลงในสินทรัพย์และหนี้สินดำเนินงาน</t>
  </si>
  <si>
    <t>สินทรัพย์ดำเนินงาน(เพิ่มขึ้น)ลดลง</t>
  </si>
  <si>
    <t>เงินสดจ่ายซื้อหลักทรัพย์เพื่อค้า</t>
  </si>
  <si>
    <t>เงินสดรับจากการขายหลักทรัพย์เพื่อค้า</t>
  </si>
  <si>
    <t>ลูกหนี้การค้าและลูกหนี้หมุนเวียนอื่น</t>
  </si>
  <si>
    <t>หนี้สินดำเนินงานเพิ่มขึ้น(ลดลง)</t>
  </si>
  <si>
    <t>เจ้าหนี้การค้าและเจ้าหนี้หมุนเวียนอื่น</t>
  </si>
  <si>
    <t xml:space="preserve">ประมาณการหนี้สินไม่หมุนเวียนสำหรับผลประโยชน์พนักงาน </t>
  </si>
  <si>
    <t>เงินสดรับ(จ่าย)จากการดำเนินงาน</t>
  </si>
  <si>
    <t>เงินสดรับจากดอกเบี้ย</t>
  </si>
  <si>
    <t>เงินสดจ่ายในภาษีเงินได้</t>
  </si>
  <si>
    <t>เงินสดสุทธิได้มาจาก(ใช้ไปใน)กิจกรรมดำเนินงาน</t>
  </si>
  <si>
    <t>สำหรับงวดสามเดือน สิ้นสุดวันที่ 31 มีนาคม 2561</t>
  </si>
  <si>
    <t>เงินสดจ่ายในเงินฝากสถาบันการเงินที่ใช้เป็นหลักประกัน</t>
  </si>
  <si>
    <t>เงินสดจ่ายเพื่อซื้อเงินลงทุนเผื่อขาย</t>
  </si>
  <si>
    <t>เงินสดจ่ายเพื่อซื้อธุรกิจ</t>
  </si>
  <si>
    <t xml:space="preserve">เงินสดจ่ายเพื่อซื้อส่วนได้เสียในการร่วมค้า 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</si>
  <si>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</si>
  <si>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</si>
  <si>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เงินสดจ่ายเพื่อซื้อสินทรัพย์ไม่มีตัวตนอื่น</t>
  </si>
  <si>
    <t>เงินสดสุทธิได้มาจาก(ใช้ไปใน)กิจกรรมลงทุน</t>
  </si>
  <si>
    <t>เงินสดรับจากเงินกู้ยืมระยะสั้น</t>
  </si>
  <si>
    <t>เงินสดจ่ายในเงินกู้ยืมระยะสั้น</t>
  </si>
  <si>
    <t>เงินสดรับจากเงินกู้ยืมระยะยาว</t>
  </si>
  <si>
    <t>เงินสดจ่ายในเงินกู้ยืมระยะยาว</t>
  </si>
  <si>
    <t>เงินสดจ่ายในหนี้สินตามสัญญาเช่าการเงิน</t>
  </si>
  <si>
    <t>เงินสดจ่ายในเจ้าหนี้ค่าสินทรัพย์</t>
  </si>
  <si>
    <t>เงินสดจ่ายในดอกเบี้ย</t>
  </si>
  <si>
    <t xml:space="preserve">เงินสดจ่ายในค่าธรรมเนียมในการจัดหาเงินกู้ </t>
  </si>
  <si>
    <t>เงินสดรับจากการออกหุ้นสามัญ</t>
  </si>
  <si>
    <t>เงินสดสุทธิได้มาจาก(ใช้ไปใน)กิจกรรมจัดหาเงิน</t>
  </si>
  <si>
    <t xml:space="preserve">เงินสดและรายการเทียบเท่าเงินสดเพิ่มขึ้น(ลดลง)สุทธิก่อนผลกระทบของอัตราแลกเปลี่ยน </t>
  </si>
  <si>
    <t xml:space="preserve">ผลกระทบของอัตราแลกเปลี่ยนที่มีต่อเงินสดและรายการเทียบเท่าเงินสด 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</si>
  <si>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</si>
  <si>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</si>
  <si>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</si>
  <si>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(กลับรายการ) ผลขาดทุนจากการด้อยค่าด้านเครดิตที่คาดว่าจะเกิดขึ้น</t>
  </si>
  <si>
    <t>(กำไร) ขาดทุนจากอัตราแลกเปลี่ยนที่ยังไม่เกิดขึ้น</t>
  </si>
  <si>
    <t>สินทรัพย์สิทธิการใช้ที่ยกเลิกสัญญา</t>
  </si>
  <si>
    <t>อาคาร อุปกรณ์และสินทรัพย์ไม่มีตัวตนที่ซื้อระหว่างงวดมีรายละเอียดดังนี้</t>
  </si>
  <si>
    <t>อาคาร อุปกรณ์และสินทรัพย์ไม่มีตัวตนที่ซื้อทั้งหมดในระหว่างงวด</t>
  </si>
  <si>
    <t>ยอดซื้อสุทธิอาคาร อุปกรณ์และสินทรัพย์ไม่มีตัวตนที่จ่ายเป็นเงินสด</t>
  </si>
  <si>
    <t>บริษัทใหญ่</t>
  </si>
  <si>
    <t>3, 4</t>
  </si>
  <si>
    <t>3, 5</t>
  </si>
  <si>
    <t xml:space="preserve">   สำรองหุ้นทุนซื้อคืน</t>
  </si>
  <si>
    <t xml:space="preserve">   หุ้นทุนซื้อคืน</t>
  </si>
  <si>
    <t>สำรอง</t>
  </si>
  <si>
    <t>12</t>
  </si>
  <si>
    <t>8, 14, 15</t>
  </si>
  <si>
    <t>กำไร (ขาดทุน) จากเงินลงทุนในตราสารทุนที่กำหนดให้</t>
  </si>
  <si>
    <t>ผลกำไรจาก</t>
  </si>
  <si>
    <t>ผลขาดทุนจาก</t>
  </si>
  <si>
    <t>ขาดทุนจากตราสารอนุพันธ์</t>
  </si>
  <si>
    <t>เจ้าหนี้หุ้นทุนซื้อคืน</t>
  </si>
  <si>
    <t>ผลขาดทุนจากการตัดจำหน่ายสินทรัพย์ไม่มีตัวตน</t>
  </si>
  <si>
    <t>กระแสเงินสดสุทธิได้มาจาก (ใช้ไปใน) กิจกรรมลงทุน</t>
  </si>
  <si>
    <t>กระแสเงินสดสุทธิได้มาจากกิจกรรมจัดหาเงิน</t>
  </si>
  <si>
    <t>ขาดทุนจากสกุลเงินดิจิตัล</t>
  </si>
  <si>
    <t xml:space="preserve">กระแสเงินสดสุทธิได้มาจากการดำเนินงาน </t>
  </si>
  <si>
    <t xml:space="preserve">กระแสเงินสดสุทธิได้มาจากกิจกรรมดำเนินงาน </t>
  </si>
  <si>
    <t>เจ้าหนี้ค่าซื้ออาคาร อุปกรณ์และสินทรัพย์ไม่มีตัวตนเพิ่มขึ้น</t>
  </si>
  <si>
    <t>กลับรายการผลขาดทุนจากการด้อยค่าของอาคารและอุปกรณ์ และสินทรัพย์ไม่มีตัวตน</t>
  </si>
  <si>
    <t>กำไร (ขาดทุน) ในยอดคงค้างระหว่างกันกับบริษัทย่อยและบริษัทร่วม</t>
  </si>
  <si>
    <t>เงินสดจ่ายเพื่อซื้ออาคารและอุปกรณ์ และสินทรัพย์ไม่มีตัวตน</t>
  </si>
  <si>
    <t>เงินให้กู้ยืมแก่พนักงานลดลง</t>
  </si>
  <si>
    <t xml:space="preserve">   และสินทรัพย์ไม่มีตัวตน</t>
  </si>
  <si>
    <t>เงินสดรับจากการจำหน่ายอาคารและอุปกรณ์ และสินทรัพย์ไม่มีตัวตน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</si>
</sst>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5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\ ;\(#,##0\)"/>
    <numFmt numFmtId="165" formatCode="#,##0.00\ ;\(#,##0.00\)"/>
    <numFmt numFmtId="166" formatCode="_(* #,##0_);_(* \(#,##0\);_(* &quot;-&quot;??_);_(@_)"/>
    <numFmt numFmtId="167" formatCode="_-* #,##0.00_-;\-* #,##0.00_-;_-* &quot;-&quot;??_-;_-@_-"/>
    <numFmt numFmtId="168" formatCode="_-* #,##0_-;_-* \(#,##0\);_-* &quot;-&quot;??_-;_-@_-"/>
    <numFmt numFmtId="169" formatCode="_-* #,##0_-;\-* #,##0_-;_-* &quot;-&quot;??_-;_-@_-"/>
    <numFmt numFmtId="170" formatCode="_(* #,##0.0_);_(* \(#,##0.0\);_(* &quot;-&quot;??_);_(@_)"/>
    <numFmt numFmtId="171" formatCode="&quot;฿&quot;#,##0.00;[Red]\-&quot;฿&quot;#,##0.00"/>
    <numFmt numFmtId="172" formatCode="_-&quot;฿&quot;* #,##0_-;\-&quot;฿&quot;* #,##0_-;_-&quot;฿&quot;* &quot;-&quot;_-;_-@_-"/>
    <numFmt numFmtId="173" formatCode="_-* #,##0_-;\-* #,##0_-;_-* &quot;-&quot;_-;_-@_-"/>
    <numFmt numFmtId="174" formatCode="_-&quot;฿&quot;* #,##0.00_-;\-&quot;฿&quot;* #,##0.00_-;_-&quot;฿&quot;* &quot;-&quot;??_-;_-@_-"/>
    <numFmt numFmtId="175" formatCode="_-* #,##0.00_-;[Red]\ _-* \(#,##0.00\);&quot;-&quot;"/>
    <numFmt numFmtId="176" formatCode="_(* #,##0.00_);_(* \(#,##0.00\);_(* &quot;-&quot;???_);_(@_)"/>
    <numFmt numFmtId="177" formatCode="#,##0;\(#,##0\)"/>
    <numFmt numFmtId="178" formatCode="&quot;\&quot;#,##0.00;[Red]&quot;\&quot;&quot;\&quot;&quot;\&quot;&quot;\&quot;&quot;\&quot;&quot;\&quot;\-#,##0.00"/>
    <numFmt numFmtId="179" formatCode="&quot;\&quot;#,##0;[Red]&quot;\&quot;&quot;\&quot;\-#,##0"/>
    <numFmt numFmtId="180" formatCode="_ * #,##0_)\ _$_ ;_ * \(#,##0\)\ _$_ ;_ * &quot;-&quot;_)\ _$_ ;_ @_ "/>
    <numFmt numFmtId="181" formatCode="_ * ###,0&quot;.&quot;00_)\ _$_ ;_ * \(###,0&quot;.&quot;00\)\ _$_ ;_ * &quot;-&quot;??_)\ _$_ ;_ @_ "/>
    <numFmt numFmtId="182" formatCode="_ * ###,0&quot;.&quot;00_)\ &quot;$&quot;_ ;_ * \(###,0&quot;.&quot;00\)\ &quot;$&quot;_ ;_ * &quot;-&quot;??_)\ &quot;$&quot;_ ;_ @_ "/>
    <numFmt numFmtId="183" formatCode="###,0&quot;.&quot;00%\ ;[Red]\-###,0&quot;.&quot;00%\ "/>
    <numFmt numFmtId="184" formatCode="#,##0.00;\(#,##0.00\);\-\ \ \ "/>
    <numFmt numFmtId="185" formatCode="_-* #,##0.00\ _T_L_-;\-* #,##0.00\ _T_L_-;_-* &quot;-&quot;??\ _T_L_-;_-@_-"/>
    <numFmt numFmtId="186" formatCode="[&lt;=9999999]###\-####;\(###\)\ ###\-####"/>
    <numFmt numFmtId="187" formatCode="0.00_);\(0.00\)"/>
    <numFmt numFmtId="188" formatCode="0.00;[Red]0.00"/>
    <numFmt numFmtId="189" formatCode="&quot;¤&quot;\ #,##0;&quot;¤&quot;\ \-#,##0"/>
    <numFmt numFmtId="190" formatCode="General_)"/>
    <numFmt numFmtId="191" formatCode="#,##0.00;[Red]#,##0.00"/>
    <numFmt numFmtId="192" formatCode="m/d/yy\ h:mm"/>
    <numFmt numFmtId="193" formatCode="dd/mm/yyyy;@"/>
    <numFmt numFmtId="194" formatCode="#,##0.00\ &quot;F&quot;;\-#,##0.00\ &quot;F&quot;"/>
    <numFmt numFmtId="195" formatCode="[$-1070000]d/mm/yyyy;@"/>
    <numFmt numFmtId="196" formatCode="#,##0\ &quot;F&quot;;[Red]\-#,##0\ &quot;F&quot;"/>
    <numFmt numFmtId="197" formatCode="#,##0.000000;[Red]\(#,##0.000000\)"/>
    <numFmt numFmtId="198" formatCode="&quot;$&quot;#,##0;\(&quot;$&quot;#,##0\)"/>
    <numFmt numFmtId="199" formatCode="\$#,##0\ ;\(\$#,##0\)"/>
    <numFmt numFmtId="200" formatCode="dd\-mmm\-yy_)"/>
    <numFmt numFmtId="201" formatCode="0.00_)"/>
    <numFmt numFmtId="202" formatCode="0.0%"/>
    <numFmt numFmtId="203" formatCode="_(&quot;$&quot;* #,##0.0_);_(&quot;$&quot;* \(#,##0.0\);_(&quot;$&quot;* &quot;0.0&quot;_);_(@_)"/>
    <numFmt numFmtId="204" formatCode="_-* #,##0.00\ &quot;€&quot;_-;\-* #,##0.00\ &quot;€&quot;_-;_-* &quot;-&quot;??\ &quot;€&quot;_-;_-@_-"/>
    <numFmt numFmtId="205" formatCode="#,##0.00\ ;\-#,##0.00\ ;&quot; -&quot;#\ ;@\ "/>
    <numFmt numFmtId="206" formatCode="#,##0\ \ ;\(#,##0\)\ ;\—\ \ \ \ "/>
    <numFmt numFmtId="207" formatCode="_(&quot;฿&quot;* #,##0_);_(&quot;฿&quot;* \(#,##0\);_(&quot;฿&quot;* &quot;-&quot;_);_(@_)"/>
    <numFmt numFmtId="208" formatCode="0_ "/>
    <numFmt numFmtId="209" formatCode="000\-000"/>
    <numFmt numFmtId="210" formatCode="_-* #,##0.00_-;_-* #,##0.00\-;_-* &quot;-&quot;??_-;_-@_-"/>
    <numFmt numFmtId="211" formatCode="&quot;฿&quot;\t#,##0_);[Red]\(&quot;฿&quot;\t#,##0\)"/>
    <numFmt numFmtId="212" formatCode="_-* #,##0\ _m_k_-;\-* #,##0\ _m_k_-;_-* &quot;-&quot;\ _m_k_-;_-@_-"/>
    <numFmt numFmtId="213" formatCode="_-* #,##0.00\ _m_k_-;\-* #,##0.00\ _m_k_-;_-* &quot;-&quot;??\ _m_k_-;_-@_-"/>
    <numFmt numFmtId="214" formatCode="_-* #,##0\ &quot;mk&quot;_-;\-* #,##0\ &quot;mk&quot;_-;_-* &quot;-&quot;\ &quot;mk&quot;_-;_-@_-"/>
    <numFmt numFmtId="215" formatCode="_-* #,##0.00\ &quot;mk&quot;_-;\-* #,##0.00\ &quot;mk&quot;_-;_-* &quot;-&quot;??\ &quot;mk&quot;_-;_-@_-"/>
    <numFmt numFmtId="216" formatCode="#,##0\ &quot;FB&quot;;\-#,##0\ &quot;FB&quot;"/>
    <numFmt numFmtId="217" formatCode="[$-41E]d\ mmmm\ yyyy"/>
    <numFmt numFmtId="218" formatCode="#,##0.0_);[Red]\(#,##0.0\)"/>
    <numFmt numFmtId="219" formatCode="[$-409]dddd\,\ mmmm\ dd\,\ yyyy"/>
    <numFmt numFmtId="220" formatCode="0_);\(0\)"/>
    <numFmt numFmtId="221" formatCode="&quot;¤&quot;\ #,##0;[Red]&quot;¤&quot;\ \-#,##0"/>
    <numFmt numFmtId="222" formatCode="_-* #,##0.000_-;\-* #,##0.000_-;_-* &quot;-&quot;??_-;_-@_-"/>
    <numFmt numFmtId="223" formatCode="_(* #,##0.00_);[Red]_(* \(#,##0.00\);_(* &quot;-&quot;??_);_(@_)"/>
    <numFmt numFmtId="224" formatCode="\t&quot; &quot;#,##0_);[Red]\(\t&quot; &quot;#,##0\)"/>
    <numFmt numFmtId="225" formatCode="\t&quot;$&quot;#,##0.00_);\(\t&quot;$&quot;#,##0.00\)"/>
    <numFmt numFmtId="226" formatCode="d/m/yy"/>
    <numFmt numFmtId="227" formatCode="_(&quot;฿&quot;* #,##0.00_);_(&quot;฿&quot;* \(#,##0.00\);_(&quot;฿&quot;* &quot;-&quot;??_);_(@_)"/>
    <numFmt numFmtId="228" formatCode="_-* #,##0.00_-;[Red]_-* \(#,##0.00\);&quot;-&quot;"/>
    <numFmt numFmtId="229" formatCode="\t&quot;$&quot;#,##0_);[Red]\(\t&quot;$&quot;#,##0\)"/>
    <numFmt numFmtId="230" formatCode="_ * #,##0_ ;_ * \-#,##0_ ;_ * &quot;-&quot;_ ;_ @_ "/>
    <numFmt numFmtId="231" formatCode="_ * #,##0.00_ ;_ * \-#,##0.00_ ;_ * &quot;-&quot;??_ ;_ @_ "/>
    <numFmt numFmtId="232" formatCode="_ &quot;\&quot;* #,##0_ ;_ &quot;\&quot;* \-#,##0_ ;_ &quot;\&quot;* &quot;-&quot;_ ;_ @_ "/>
    <numFmt numFmtId="233" formatCode="_ &quot;\&quot;* #,##0.00_ ;_ &quot;\&quot;* \-#,##0.00_ ;_ &quot;\&quot;* &quot;-&quot;??_ ;_ @_ "/>
    <numFmt numFmtId="234" formatCode="&quot;\&quot;#,##0.00;[Red]&quot;\&quot;\-#,##0.00"/>
    <numFmt numFmtId="235" formatCode="&quot;\&quot;#,##0;[Red]&quot;\&quot;\-#,##0"/>
    <numFmt numFmtId="236" formatCode="_-&quot;$&quot;* #,##0_-;\-&quot;$&quot;* #,##0_-;_-&quot;$&quot;* &quot;-&quot;_-;_-@_-"/>
    <numFmt numFmtId="237" formatCode="_-&quot;$&quot;* #,##0.00_-;\-&quot;$&quot;* #,##0.00_-;_-&quot;$&quot;* &quot;-&quot;??_-;_-@_-"/>
    <numFmt numFmtId="238" formatCode="[$-409]d\-mmm\-yy;@"/>
    <numFmt numFmtId="239" formatCode="#,##0.00;[Red]\(#,##0.00\)"/>
    <numFmt numFmtId="240" formatCode="#,##0.00;\(#,##0.00\);\-\ \ "/>
    <numFmt numFmtId="241" formatCode="0.00000%"/>
  </numFmts>
  <fonts count="212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sz val="8"/>
      <name val="Arial"/>
      <family val="2"/>
    </font>
    <font>
      <b/>
      <sz val="15"/>
      <name val="Angsana New"/>
      <family val="1"/>
    </font>
    <font>
      <sz val="15"/>
      <name val="Arial"/>
      <family val="2"/>
    </font>
    <font>
      <sz val="16"/>
      <name val="Arial"/>
      <family val="2"/>
    </font>
    <font>
      <b/>
      <i/>
      <sz val="15"/>
      <name val="Angsana New"/>
      <family val="1"/>
    </font>
    <font>
      <i/>
      <sz val="16"/>
      <name val="Arial"/>
      <family val="2"/>
    </font>
    <font>
      <i/>
      <sz val="15"/>
      <name val="Angsana New"/>
      <family val="1"/>
    </font>
    <font>
      <i/>
      <sz val="15"/>
      <name val="Arial"/>
      <family val="2"/>
    </font>
    <font>
      <i/>
      <sz val="16"/>
      <name val="Angsana New"/>
      <family val="1"/>
    </font>
    <font>
      <sz val="10"/>
      <name val="Arial"/>
      <family val="2"/>
    </font>
    <font>
      <sz val="15"/>
      <color rgb="FF0070C0"/>
      <name val="Angsana New"/>
      <family val="1"/>
    </font>
    <font>
      <i/>
      <sz val="15"/>
      <color rgb="FF0070C0"/>
      <name val="Angsana New"/>
      <family val="1"/>
    </font>
    <font>
      <sz val="15"/>
      <color rgb="FF0070C0"/>
      <name val="Arial"/>
      <family val="2"/>
    </font>
    <font>
      <sz val="16"/>
      <name val="AngsanaUPC"/>
      <family val="1"/>
      <charset val="222"/>
    </font>
    <font>
      <sz val="16"/>
      <name val="Angsana New"/>
      <family val="1"/>
    </font>
    <font>
      <sz val="16"/>
      <name val="AngsanaUPC"/>
      <family val="1"/>
      <charset val="222"/>
    </font>
    <font>
      <sz val="16"/>
      <name val="AngsanaUPC"/>
      <family val="1"/>
    </font>
    <font>
      <sz val="15"/>
      <color rgb="FFFF0000"/>
      <name val="Angsana New"/>
      <family val="1"/>
    </font>
    <font>
      <sz val="11"/>
      <color theme="1"/>
      <name val="Calibri"/>
      <family val="2"/>
      <charset val="222"/>
      <scheme val="minor"/>
    </font>
    <font>
      <sz val="14"/>
      <name val="BrowalliaUPC"/>
      <family val="2"/>
    </font>
    <font>
      <sz val="14"/>
      <name val="BrowalliaUPC"/>
      <family val="2"/>
      <charset val="222"/>
    </font>
    <font>
      <sz val="14"/>
      <name val="Angsana New"/>
      <family val="1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2"/>
      <name val="Helv"/>
      <charset val="222"/>
    </font>
    <font>
      <sz val="14"/>
      <name val="??"/>
      <family val="3"/>
      <charset val="129"/>
    </font>
    <font>
      <sz val="10"/>
      <name val="???"/>
      <family val="3"/>
      <charset val="129"/>
    </font>
    <font>
      <sz val="12"/>
      <name val="바탕체"/>
      <family val="1"/>
      <charset val="255"/>
    </font>
    <font>
      <sz val="10"/>
      <color indexed="8"/>
      <name val="Arial"/>
      <family val="2"/>
    </font>
    <font>
      <sz val="12"/>
      <name val="Times New Roman"/>
      <family val="1"/>
    </font>
    <font>
      <sz val="10"/>
      <name val="System"/>
      <family val="2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9"/>
      <color indexed="9"/>
      <name val="Arial"/>
      <family val="2"/>
    </font>
    <font>
      <sz val="11"/>
      <color indexed="9"/>
      <name val="Calibri"/>
      <family val="2"/>
    </font>
    <font>
      <sz val="14"/>
      <name val="AngsanaUPC"/>
      <family val="1"/>
      <charset val="222"/>
    </font>
    <font>
      <sz val="11"/>
      <name val=".VnArial"/>
      <family val="2"/>
    </font>
    <font>
      <sz val="12"/>
      <name val="¹UAAA¼"/>
      <family val="3"/>
      <charset val="129"/>
    </font>
    <font>
      <sz val="11"/>
      <color indexed="20"/>
      <name val="Tahoma"/>
      <family val="2"/>
      <charset val="222"/>
    </font>
    <font>
      <sz val="11"/>
      <color indexed="20"/>
      <name val="Tahoma"/>
      <family val="2"/>
    </font>
    <font>
      <sz val="9"/>
      <color indexed="20"/>
      <name val="Arial"/>
      <family val="2"/>
    </font>
    <font>
      <sz val="11"/>
      <color indexed="20"/>
      <name val="Calibri"/>
      <family val="2"/>
    </font>
    <font>
      <sz val="12"/>
      <name val="Tms Rmn"/>
    </font>
    <font>
      <b/>
      <sz val="10"/>
      <name val="MS Sans Serif"/>
      <family val="2"/>
      <charset val="222"/>
    </font>
    <font>
      <sz val="12"/>
      <name val="µ¸¿òÃ¼"/>
      <family val="3"/>
      <charset val="129"/>
    </font>
    <font>
      <sz val="10"/>
      <name val="MS Sans Serif"/>
      <family val="2"/>
      <charset val="222"/>
    </font>
    <font>
      <sz val="11"/>
      <name val="lr oSVbN"/>
      <family val="3"/>
      <charset val="128"/>
    </font>
    <font>
      <b/>
      <sz val="11"/>
      <color indexed="10"/>
      <name val="Tahoma"/>
      <family val="2"/>
      <charset val="222"/>
    </font>
    <font>
      <b/>
      <sz val="11"/>
      <color indexed="52"/>
      <name val="Tahoma"/>
      <family val="2"/>
    </font>
    <font>
      <b/>
      <sz val="9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0"/>
      <name val="Helv"/>
    </font>
    <font>
      <sz val="14"/>
      <name val="FreesiaUPC"/>
      <family val="2"/>
      <charset val="222"/>
    </font>
    <font>
      <b/>
      <sz val="11"/>
      <color indexed="9"/>
      <name val="Tahoma"/>
      <family val="2"/>
      <charset val="222"/>
    </font>
    <font>
      <b/>
      <sz val="11"/>
      <color indexed="9"/>
      <name val="Tahoma"/>
      <family val="2"/>
    </font>
    <font>
      <b/>
      <sz val="11"/>
      <color indexed="9"/>
      <name val="Calibri"/>
      <family val="2"/>
    </font>
    <font>
      <b/>
      <sz val="16"/>
      <color indexed="9"/>
      <name val="AngsanaUPC"/>
      <family val="2"/>
      <charset val="222"/>
    </font>
    <font>
      <sz val="14"/>
      <name val="AngsanaUPC"/>
      <family val="1"/>
    </font>
    <font>
      <sz val="10"/>
      <color indexed="8"/>
      <name val="Tahoma"/>
      <family val="2"/>
    </font>
    <font>
      <sz val="10"/>
      <name val="AngsanaUPC"/>
      <family val="1"/>
    </font>
    <font>
      <sz val="10"/>
      <color indexed="8"/>
      <name val="Arial Unicode MS"/>
      <family val="2"/>
    </font>
    <font>
      <sz val="10"/>
      <name val="Verdana"/>
      <family val="2"/>
    </font>
    <font>
      <sz val="11"/>
      <color indexed="8"/>
      <name val="Calibri"/>
      <family val="2"/>
      <charset val="222"/>
    </font>
    <font>
      <sz val="14"/>
      <name val="CordiaUPC"/>
      <family val="2"/>
      <charset val="222"/>
    </font>
    <font>
      <sz val="10"/>
      <name val="Times New Roman"/>
      <family val="1"/>
    </font>
    <font>
      <b/>
      <sz val="10"/>
      <name val="Tms Rmn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11"/>
      <color indexed="23"/>
      <name val="Tahoma"/>
      <family val="2"/>
      <charset val="222"/>
    </font>
    <font>
      <i/>
      <sz val="11"/>
      <color indexed="23"/>
      <name val="Tahoma"/>
      <family val="2"/>
    </font>
    <font>
      <i/>
      <sz val="9"/>
      <color indexed="23"/>
      <name val="Arial"/>
      <family val="2"/>
    </font>
    <font>
      <i/>
      <sz val="11"/>
      <color indexed="23"/>
      <name val="Calibri"/>
      <family val="2"/>
    </font>
    <font>
      <sz val="11"/>
      <name val="Times New Roman"/>
      <family val="1"/>
    </font>
    <font>
      <sz val="11"/>
      <color indexed="17"/>
      <name val="Tahoma"/>
      <family val="2"/>
      <charset val="222"/>
    </font>
    <font>
      <sz val="11"/>
      <color indexed="17"/>
      <name val="Tahoma"/>
      <family val="2"/>
    </font>
    <font>
      <sz val="9"/>
      <color indexed="17"/>
      <name val="Arial"/>
      <family val="2"/>
    </font>
    <font>
      <sz val="11"/>
      <color indexed="17"/>
      <name val="Calibri"/>
      <family val="2"/>
    </font>
    <font>
      <b/>
      <sz val="12"/>
      <name val="Helv"/>
    </font>
    <font>
      <b/>
      <sz val="12"/>
      <name val="Arial"/>
      <family val="2"/>
    </font>
    <font>
      <b/>
      <sz val="15"/>
      <color indexed="62"/>
      <name val="Tahoma"/>
      <family val="2"/>
      <charset val="222"/>
    </font>
    <font>
      <b/>
      <sz val="15"/>
      <color indexed="56"/>
      <name val="Tahoma"/>
      <family val="2"/>
    </font>
    <font>
      <b/>
      <sz val="15"/>
      <color indexed="56"/>
      <name val="Arial"/>
      <family val="2"/>
    </font>
    <font>
      <b/>
      <sz val="15"/>
      <color indexed="56"/>
      <name val="Calibri"/>
      <family val="2"/>
    </font>
    <font>
      <b/>
      <sz val="15"/>
      <color indexed="56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3"/>
      <color indexed="56"/>
      <name val="Tahoma"/>
      <family val="2"/>
    </font>
    <font>
      <b/>
      <sz val="13"/>
      <color indexed="56"/>
      <name val="Arial"/>
      <family val="2"/>
    </font>
    <font>
      <b/>
      <sz val="13"/>
      <color indexed="56"/>
      <name val="Calibri"/>
      <family val="2"/>
    </font>
    <font>
      <b/>
      <sz val="13"/>
      <color indexed="56"/>
      <name val="Tahoma"/>
      <family val="2"/>
      <charset val="222"/>
    </font>
    <font>
      <b/>
      <sz val="11"/>
      <color indexed="62"/>
      <name val="Tahoma"/>
      <family val="2"/>
      <charset val="222"/>
    </font>
    <font>
      <b/>
      <sz val="11"/>
      <color indexed="56"/>
      <name val="Tahoma"/>
      <family val="2"/>
    </font>
    <font>
      <b/>
      <sz val="11"/>
      <color indexed="56"/>
      <name val="Arial"/>
      <family val="2"/>
    </font>
    <font>
      <b/>
      <sz val="11"/>
      <color indexed="56"/>
      <name val="Calibri"/>
      <family val="2"/>
    </font>
    <font>
      <b/>
      <sz val="11"/>
      <color indexed="56"/>
      <name val="Tahoma"/>
      <family val="2"/>
      <charset val="222"/>
    </font>
    <font>
      <b/>
      <i/>
      <sz val="11"/>
      <name val="Helv"/>
    </font>
    <font>
      <b/>
      <sz val="18"/>
      <name val="Arial"/>
      <family val="2"/>
    </font>
    <font>
      <u/>
      <sz val="14"/>
      <color indexed="12"/>
      <name val="BrowalliaUPC"/>
      <family val="2"/>
    </font>
    <font>
      <u/>
      <sz val="14"/>
      <color indexed="12"/>
      <name val="Cordia New"/>
      <family val="2"/>
    </font>
    <font>
      <sz val="10"/>
      <name val="Tahoma"/>
      <family val="2"/>
    </font>
    <font>
      <sz val="11"/>
      <color indexed="62"/>
      <name val="Tahoma"/>
      <family val="2"/>
      <charset val="222"/>
    </font>
    <font>
      <sz val="11"/>
      <color indexed="62"/>
      <name val="Tahoma"/>
      <family val="2"/>
    </font>
    <font>
      <sz val="11"/>
      <color indexed="62"/>
      <name val="Calibri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u/>
      <sz val="10"/>
      <color indexed="12"/>
      <name val="Arial"/>
      <family val="2"/>
    </font>
    <font>
      <sz val="11"/>
      <color indexed="10"/>
      <name val="Tahoma"/>
      <family val="2"/>
      <charset val="222"/>
    </font>
    <font>
      <sz val="11"/>
      <color indexed="52"/>
      <name val="Tahoma"/>
      <family val="2"/>
    </font>
    <font>
      <sz val="9"/>
      <color indexed="52"/>
      <name val="Arial"/>
      <family val="2"/>
    </font>
    <font>
      <sz val="11"/>
      <color indexed="52"/>
      <name val="Calibri"/>
      <family val="2"/>
    </font>
    <font>
      <sz val="11"/>
      <color indexed="52"/>
      <name val="Tahoma"/>
      <family val="2"/>
      <charset val="222"/>
    </font>
    <font>
      <sz val="14"/>
      <name val="Helv"/>
    </font>
    <font>
      <sz val="12"/>
      <name val="Helv"/>
    </font>
    <font>
      <sz val="24"/>
      <name val="Helv"/>
    </font>
    <font>
      <b/>
      <sz val="11"/>
      <name val="Helv"/>
    </font>
    <font>
      <sz val="10"/>
      <name val="MS Sans Serif"/>
      <family val="2"/>
    </font>
    <font>
      <sz val="11"/>
      <color indexed="19"/>
      <name val="Tahoma"/>
      <family val="2"/>
      <charset val="222"/>
    </font>
    <font>
      <sz val="11"/>
      <color indexed="60"/>
      <name val="Tahoma"/>
      <family val="2"/>
    </font>
    <font>
      <sz val="9"/>
      <color indexed="60"/>
      <name val="Arial"/>
      <family val="2"/>
    </font>
    <font>
      <sz val="11"/>
      <color indexed="60"/>
      <name val="Calibri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sz val="10"/>
      <color theme="1"/>
      <name val="Arial Unicode MS"/>
      <family val="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1"/>
      <color indexed="63"/>
      <name val="Tahoma"/>
      <family val="2"/>
      <charset val="222"/>
    </font>
    <font>
      <b/>
      <sz val="11"/>
      <color indexed="63"/>
      <name val="Tahoma"/>
      <family val="2"/>
    </font>
    <font>
      <b/>
      <sz val="9"/>
      <color indexed="63"/>
      <name val="Arial"/>
      <family val="2"/>
    </font>
    <font>
      <b/>
      <sz val="11"/>
      <color indexed="63"/>
      <name val="Calibri"/>
      <family val="2"/>
    </font>
    <font>
      <b/>
      <sz val="8"/>
      <name val="Arial"/>
      <family val="2"/>
    </font>
    <font>
      <sz val="10"/>
      <name val="Helv"/>
      <charset val="22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name val="Courier"/>
      <family val="3"/>
    </font>
    <font>
      <sz val="10"/>
      <color indexed="8"/>
      <name val="Century Gothic"/>
      <family val="2"/>
    </font>
    <font>
      <b/>
      <i/>
      <sz val="16"/>
      <color indexed="10"/>
      <name val="Arial"/>
      <family val="2"/>
    </font>
    <font>
      <b/>
      <sz val="10"/>
      <name val="Tahoma"/>
      <family val="2"/>
    </font>
    <font>
      <sz val="12"/>
      <name val="VNTime"/>
    </font>
    <font>
      <b/>
      <sz val="11"/>
      <name val="Times New Roman"/>
      <family val="1"/>
      <charset val="222"/>
    </font>
    <font>
      <b/>
      <sz val="18"/>
      <color indexed="62"/>
      <name val="Tahoma"/>
      <family val="2"/>
      <charset val="222"/>
    </font>
    <font>
      <b/>
      <sz val="18"/>
      <color indexed="56"/>
      <name val="Tahoma"/>
      <family val="2"/>
    </font>
    <font>
      <b/>
      <sz val="18"/>
      <color indexed="56"/>
      <name val="Cambria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1"/>
      <color indexed="8"/>
      <name val="Tahoma"/>
      <family val="2"/>
    </font>
    <font>
      <b/>
      <sz val="9"/>
      <color indexed="8"/>
      <name val="Arial"/>
      <family val="2"/>
    </font>
    <font>
      <b/>
      <sz val="11"/>
      <color indexed="8"/>
      <name val="Calibri"/>
      <family val="2"/>
    </font>
    <font>
      <sz val="10"/>
      <name val="Helv"/>
    </font>
    <font>
      <b/>
      <sz val="10"/>
      <name val="VN Helvetica"/>
    </font>
    <font>
      <sz val="10"/>
      <name val="VN Helvetica"/>
    </font>
    <font>
      <sz val="11"/>
      <color indexed="10"/>
      <name val="Tahoma"/>
      <family val="2"/>
    </font>
    <font>
      <sz val="9"/>
      <color indexed="10"/>
      <name val="Arial"/>
      <family val="2"/>
    </font>
    <font>
      <sz val="11"/>
      <color indexed="10"/>
      <name val="Calibri"/>
      <family val="2"/>
    </font>
    <font>
      <sz val="14"/>
      <name val=".VnArial"/>
      <family val="2"/>
    </font>
    <font>
      <sz val="11"/>
      <color indexed="18"/>
      <name val="Calibri"/>
      <family val="2"/>
    </font>
    <font>
      <u/>
      <sz val="12.6"/>
      <color indexed="12"/>
      <name val="AngsanaUPC"/>
      <family val="1"/>
    </font>
    <font>
      <u/>
      <sz val="14"/>
      <color indexed="12"/>
      <name val="BrowalliaUPC"/>
      <family val="2"/>
      <charset val="222"/>
    </font>
    <font>
      <u/>
      <sz val="10"/>
      <color indexed="36"/>
      <name val="Arial"/>
      <family val="2"/>
    </font>
    <font>
      <u/>
      <sz val="12.6"/>
      <color indexed="36"/>
      <name val="AngsanaUPC"/>
      <family val="1"/>
    </font>
    <font>
      <u/>
      <sz val="14"/>
      <color indexed="36"/>
      <name val="BrowalliaUPC"/>
      <family val="2"/>
      <charset val="222"/>
    </font>
    <font>
      <sz val="12"/>
      <name val="นูลมรผ"/>
    </font>
    <font>
      <sz val="11"/>
      <color theme="1"/>
      <name val="Calibri"/>
      <family val="2"/>
    </font>
    <font>
      <sz val="11"/>
      <name val="ตธฟ๒"/>
      <family val="3"/>
      <charset val="129"/>
    </font>
    <font>
      <sz val="10"/>
      <name val="Helv"/>
      <family val="2"/>
    </font>
    <font>
      <sz val="16"/>
      <name val="Cordia New"/>
      <family val="2"/>
    </font>
    <font>
      <sz val="10"/>
      <name val=" "/>
      <family val="1"/>
      <charset val="136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9"/>
      <name val="Arial"/>
      <family val="2"/>
    </font>
    <font>
      <sz val="11"/>
      <name val="ＭＳ Ｐゴシック"/>
      <family val="3"/>
      <charset val="128"/>
    </font>
    <font>
      <sz val="12"/>
      <name val="Courier"/>
      <family val="3"/>
    </font>
    <font>
      <sz val="11"/>
      <color theme="1"/>
      <name val="Calibri"/>
      <family val="2"/>
      <charset val="222"/>
    </font>
    <font>
      <u/>
      <sz val="10"/>
      <color theme="10"/>
      <name val="Arial"/>
      <family val="2"/>
    </font>
    <font>
      <sz val="12"/>
      <color theme="1"/>
      <name val="Angsana New"/>
      <family val="2"/>
      <charset val="222"/>
    </font>
    <font>
      <sz val="12"/>
      <color indexed="8"/>
      <name val="Angsana New"/>
      <family val="2"/>
      <charset val="222"/>
    </font>
    <font>
      <sz val="10"/>
      <color indexed="8"/>
      <name val="MS Sans Serif"/>
      <family val="2"/>
      <charset val="222"/>
    </font>
    <font>
      <b/>
      <sz val="12"/>
      <color indexed="8"/>
      <name val="CordiaUPC"/>
      <family val="2"/>
    </font>
    <font>
      <sz val="15"/>
      <color theme="1"/>
      <name val="Angsana New"/>
      <family val="1"/>
    </font>
    <font>
      <sz val="15"/>
      <color theme="9" tint="-0.249977111117893"/>
      <name val="Angsana New"/>
      <family val="1"/>
    </font>
    <font>
      <b/>
      <sz val="14"/>
      <name val="Angsana New"/>
      <family val="1"/>
    </font>
    <font>
      <i/>
      <sz val="14"/>
      <name val="Arial"/>
      <family val="2"/>
    </font>
    <font>
      <sz val="14"/>
      <name val="Arial"/>
      <family val="2"/>
    </font>
    <font>
      <sz val="15"/>
      <color rgb="FFFFFFFF"/>
      <name val="Angsana New"/>
      <family val="1"/>
    </font>
    <font>
      <b/>
      <sz val="15"/>
      <color theme="1"/>
      <name val="Angsana New"/>
      <family val="1"/>
    </font>
    <font>
      <sz val="15"/>
      <color theme="0" tint="-0.34998626667073579"/>
      <name val="Angsana New"/>
      <family val="1"/>
    </font>
    <font>
      <b/>
      <sz val="15"/>
      <color theme="0" tint="-0.34998626667073579"/>
      <name val="Angsana New"/>
      <family val="1"/>
    </font>
    <font>
      <sz val="15"/>
      <color theme="0" tint="-0.34998626667073579"/>
      <name val="Arial"/>
      <family val="2"/>
    </font>
    <font>
      <sz val="9"/>
      <color theme="0" tint="-0.34998626667073579"/>
      <name val="Arial"/>
      <family val="2"/>
    </font>
    <font>
      <sz val="9"/>
      <color theme="0" tint="-0.34998626667073579"/>
      <name val="Angsana New"/>
      <family val="1"/>
    </font>
    <font>
      <sz val="15"/>
      <color theme="0"/>
      <name val="Angsana New"/>
      <family val="1"/>
    </font>
    <font>
      <b/>
      <sz val="15"/>
      <color theme="0"/>
      <name val="Angsana New"/>
      <family val="1"/>
    </font>
    <font>
      <sz val="9"/>
      <color theme="0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gray125">
        <fgColor indexed="8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00338D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 style="medium">
        <color indexed="0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942">
    <xf numFmtId="0" fontId="0" fillId="0" borderId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0" fillId="0" borderId="0"/>
    <xf numFmtId="167" fontId="22" fillId="0" borderId="0" applyFont="0" applyFill="0" applyBorder="0" applyAlignment="0" applyProtection="0"/>
    <xf numFmtId="0" fontId="23" fillId="0" borderId="0"/>
    <xf numFmtId="0" fontId="6" fillId="0" borderId="0"/>
    <xf numFmtId="0" fontId="6" fillId="0" borderId="0"/>
    <xf numFmtId="167" fontId="20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26" fillId="0" borderId="0"/>
    <xf numFmtId="43" fontId="27" fillId="0" borderId="0" applyFont="0" applyFill="0" applyBorder="0" applyAlignment="0" applyProtection="0"/>
    <xf numFmtId="0" fontId="26" fillId="0" borderId="0"/>
    <xf numFmtId="0" fontId="4" fillId="0" borderId="0"/>
    <xf numFmtId="177" fontId="4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6" fillId="0" borderId="0"/>
    <xf numFmtId="167" fontId="29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4" fillId="0" borderId="0"/>
    <xf numFmtId="178" fontId="4" fillId="0" borderId="0" applyFont="0" applyFill="0" applyBorder="0" applyAlignment="0" applyProtection="0"/>
    <xf numFmtId="39" fontId="31" fillId="0" borderId="0"/>
    <xf numFmtId="0" fontId="32" fillId="0" borderId="0" applyFont="0" applyFill="0" applyBorder="0" applyAlignment="0" applyProtection="0"/>
    <xf numFmtId="179" fontId="4" fillId="0" borderId="0" applyFont="0" applyFill="0" applyBorder="0" applyAlignment="0" applyProtection="0"/>
    <xf numFmtId="39" fontId="31" fillId="0" borderId="0"/>
    <xf numFmtId="42" fontId="4" fillId="0" borderId="0" applyFont="0" applyFill="0" applyBorder="0" applyAlignment="0" applyProtection="0"/>
    <xf numFmtId="40" fontId="32" fillId="0" borderId="0" applyFont="0" applyFill="0" applyBorder="0" applyAlignment="0" applyProtection="0"/>
    <xf numFmtId="39" fontId="31" fillId="0" borderId="0"/>
    <xf numFmtId="39" fontId="31" fillId="0" borderId="0"/>
    <xf numFmtId="42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39" fontId="31" fillId="0" borderId="0"/>
    <xf numFmtId="10" fontId="4" fillId="0" borderId="0" applyFont="0" applyFill="0" applyBorder="0" applyAlignment="0" applyProtection="0"/>
    <xf numFmtId="0" fontId="33" fillId="0" borderId="0"/>
    <xf numFmtId="0" fontId="34" fillId="0" borderId="0"/>
    <xf numFmtId="0" fontId="35" fillId="0" borderId="0">
      <alignment vertical="top"/>
    </xf>
    <xf numFmtId="0" fontId="34" fillId="0" borderId="0"/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4" fillId="0" borderId="0"/>
    <xf numFmtId="0" fontId="34" fillId="0" borderId="0"/>
    <xf numFmtId="0" fontId="35" fillId="0" borderId="0">
      <alignment vertical="top"/>
    </xf>
    <xf numFmtId="0" fontId="36" fillId="0" borderId="0"/>
    <xf numFmtId="0" fontId="36" fillId="0" borderId="0"/>
    <xf numFmtId="0" fontId="36" fillId="0" borderId="0"/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7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36" fillId="0" borderId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29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29" fillId="6" borderId="0" applyNumberFormat="0" applyBorder="0" applyAlignment="0" applyProtection="0"/>
    <xf numFmtId="0" fontId="38" fillId="7" borderId="0" applyNumberFormat="0" applyBorder="0" applyAlignment="0" applyProtection="0"/>
    <xf numFmtId="0" fontId="39" fillId="7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29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29" fillId="8" borderId="0" applyNumberFormat="0" applyBorder="0" applyAlignment="0" applyProtection="0"/>
    <xf numFmtId="0" fontId="38" fillId="9" borderId="0" applyNumberFormat="0" applyBorder="0" applyAlignment="0" applyProtection="0"/>
    <xf numFmtId="0" fontId="39" fillId="9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29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29" fillId="10" borderId="0" applyNumberFormat="0" applyBorder="0" applyAlignment="0" applyProtection="0"/>
    <xf numFmtId="0" fontId="38" fillId="11" borderId="0" applyNumberFormat="0" applyBorder="0" applyAlignment="0" applyProtection="0"/>
    <xf numFmtId="0" fontId="39" fillId="11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29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29" fillId="12" borderId="0" applyNumberFormat="0" applyBorder="0" applyAlignment="0" applyProtection="0"/>
    <xf numFmtId="0" fontId="38" fillId="13" borderId="0" applyNumberFormat="0" applyBorder="0" applyAlignment="0" applyProtection="0"/>
    <xf numFmtId="0" fontId="39" fillId="13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29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29" fillId="14" borderId="0" applyNumberFormat="0" applyBorder="0" applyAlignment="0" applyProtection="0"/>
    <xf numFmtId="0" fontId="38" fillId="14" borderId="0" applyNumberFormat="0" applyBorder="0" applyAlignment="0" applyProtection="0"/>
    <xf numFmtId="0" fontId="3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29" fillId="10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29" fillId="10" borderId="0" applyNumberFormat="0" applyBorder="0" applyAlignment="0" applyProtection="0"/>
    <xf numFmtId="0" fontId="38" fillId="12" borderId="0" applyNumberFormat="0" applyBorder="0" applyAlignment="0" applyProtection="0"/>
    <xf numFmtId="0" fontId="39" fillId="12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2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8" fillId="7" borderId="0" applyNumberFormat="0" applyBorder="0" applyAlignment="0" applyProtection="0"/>
    <xf numFmtId="0" fontId="29" fillId="6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8" fillId="9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8" fillId="11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8" fillId="13" borderId="0" applyNumberFormat="0" applyBorder="0" applyAlignment="0" applyProtection="0"/>
    <xf numFmtId="0" fontId="29" fillId="12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38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38" fillId="12" borderId="0" applyNumberFormat="0" applyBorder="0" applyAlignment="0" applyProtection="0"/>
    <xf numFmtId="0" fontId="29" fillId="10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29" fillId="14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29" fillId="14" borderId="0" applyNumberFormat="0" applyBorder="0" applyAlignment="0" applyProtection="0"/>
    <xf numFmtId="0" fontId="38" fillId="6" borderId="0" applyNumberFormat="0" applyBorder="0" applyAlignment="0" applyProtection="0"/>
    <xf numFmtId="0" fontId="39" fillId="6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6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29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29" fillId="8" borderId="0" applyNumberFormat="0" applyBorder="0" applyAlignment="0" applyProtection="0"/>
    <xf numFmtId="0" fontId="38" fillId="8" borderId="0" applyNumberFormat="0" applyBorder="0" applyAlignment="0" applyProtection="0"/>
    <xf numFmtId="0" fontId="3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29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29" fillId="15" borderId="0" applyNumberFormat="0" applyBorder="0" applyAlignment="0" applyProtection="0"/>
    <xf numFmtId="0" fontId="38" fillId="16" borderId="0" applyNumberFormat="0" applyBorder="0" applyAlignment="0" applyProtection="0"/>
    <xf numFmtId="0" fontId="39" fillId="16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29" fillId="9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29" fillId="9" borderId="0" applyNumberFormat="0" applyBorder="0" applyAlignment="0" applyProtection="0"/>
    <xf numFmtId="0" fontId="38" fillId="13" borderId="0" applyNumberFormat="0" applyBorder="0" applyAlignment="0" applyProtection="0"/>
    <xf numFmtId="0" fontId="39" fillId="13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3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29" fillId="14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29" fillId="14" borderId="0" applyNumberFormat="0" applyBorder="0" applyAlignment="0" applyProtection="0"/>
    <xf numFmtId="0" fontId="38" fillId="6" borderId="0" applyNumberFormat="0" applyBorder="0" applyAlignment="0" applyProtection="0"/>
    <xf numFmtId="0" fontId="39" fillId="6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6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29" fillId="10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29" fillId="10" borderId="0" applyNumberFormat="0" applyBorder="0" applyAlignment="0" applyProtection="0"/>
    <xf numFmtId="0" fontId="38" fillId="17" borderId="0" applyNumberFormat="0" applyBorder="0" applyAlignment="0" applyProtection="0"/>
    <xf numFmtId="0" fontId="39" fillId="17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7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8" fillId="6" borderId="0" applyNumberFormat="0" applyBorder="0" applyAlignment="0" applyProtection="0"/>
    <xf numFmtId="0" fontId="29" fillId="14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8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38" fillId="16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8" fillId="13" borderId="0" applyNumberFormat="0" applyBorder="0" applyAlignment="0" applyProtection="0"/>
    <xf numFmtId="0" fontId="29" fillId="9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8" fillId="6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38" fillId="17" borderId="0" applyNumberFormat="0" applyBorder="0" applyAlignment="0" applyProtection="0"/>
    <xf numFmtId="0" fontId="29" fillId="10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0" fillId="14" borderId="0" applyNumberFormat="0" applyBorder="0" applyAlignment="0" applyProtection="0"/>
    <xf numFmtId="0" fontId="41" fillId="18" borderId="0" applyNumberFormat="0" applyBorder="0" applyAlignment="0" applyProtection="0"/>
    <xf numFmtId="0" fontId="42" fillId="18" borderId="0" applyNumberFormat="0" applyBorder="0" applyAlignment="0" applyProtection="0"/>
    <xf numFmtId="0" fontId="40" fillId="14" borderId="0" applyNumberFormat="0" applyBorder="0" applyAlignment="0" applyProtection="0"/>
    <xf numFmtId="0" fontId="43" fillId="18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8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0" fillId="19" borderId="0" applyNumberFormat="0" applyBorder="0" applyAlignment="0" applyProtection="0"/>
    <xf numFmtId="0" fontId="41" fillId="8" borderId="0" applyNumberFormat="0" applyBorder="0" applyAlignment="0" applyProtection="0"/>
    <xf numFmtId="0" fontId="42" fillId="8" borderId="0" applyNumberFormat="0" applyBorder="0" applyAlignment="0" applyProtection="0"/>
    <xf numFmtId="0" fontId="40" fillId="19" borderId="0" applyNumberFormat="0" applyBorder="0" applyAlignment="0" applyProtection="0"/>
    <xf numFmtId="0" fontId="43" fillId="8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8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0" fillId="17" borderId="0" applyNumberFormat="0" applyBorder="0" applyAlignment="0" applyProtection="0"/>
    <xf numFmtId="0" fontId="41" fillId="16" borderId="0" applyNumberFormat="0" applyBorder="0" applyAlignment="0" applyProtection="0"/>
    <xf numFmtId="0" fontId="42" fillId="16" borderId="0" applyNumberFormat="0" applyBorder="0" applyAlignment="0" applyProtection="0"/>
    <xf numFmtId="0" fontId="40" fillId="17" borderId="0" applyNumberFormat="0" applyBorder="0" applyAlignment="0" applyProtection="0"/>
    <xf numFmtId="0" fontId="43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0" fillId="9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0" fillId="9" borderId="0" applyNumberFormat="0" applyBorder="0" applyAlignment="0" applyProtection="0"/>
    <xf numFmtId="0" fontId="43" fillId="20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20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0" fillId="14" borderId="0" applyNumberFormat="0" applyBorder="0" applyAlignment="0" applyProtection="0"/>
    <xf numFmtId="0" fontId="41" fillId="21" borderId="0" applyNumberFormat="0" applyBorder="0" applyAlignment="0" applyProtection="0"/>
    <xf numFmtId="0" fontId="42" fillId="21" borderId="0" applyNumberFormat="0" applyBorder="0" applyAlignment="0" applyProtection="0"/>
    <xf numFmtId="0" fontId="40" fillId="14" borderId="0" applyNumberFormat="0" applyBorder="0" applyAlignment="0" applyProtection="0"/>
    <xf numFmtId="0" fontId="43" fillId="21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21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0" fillId="8" borderId="0" applyNumberFormat="0" applyBorder="0" applyAlignment="0" applyProtection="0"/>
    <xf numFmtId="0" fontId="41" fillId="22" borderId="0" applyNumberFormat="0" applyBorder="0" applyAlignment="0" applyProtection="0"/>
    <xf numFmtId="0" fontId="42" fillId="22" borderId="0" applyNumberFormat="0" applyBorder="0" applyAlignment="0" applyProtection="0"/>
    <xf numFmtId="0" fontId="40" fillId="8" borderId="0" applyNumberFormat="0" applyBorder="0" applyAlignment="0" applyProtection="0"/>
    <xf numFmtId="0" fontId="43" fillId="22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22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1" fillId="18" borderId="0" applyNumberFormat="0" applyBorder="0" applyAlignment="0" applyProtection="0"/>
    <xf numFmtId="0" fontId="40" fillId="14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1" fillId="8" borderId="0" applyNumberFormat="0" applyBorder="0" applyAlignment="0" applyProtection="0"/>
    <xf numFmtId="0" fontId="40" fillId="19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1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1" fillId="20" borderId="0" applyNumberFormat="0" applyBorder="0" applyAlignment="0" applyProtection="0"/>
    <xf numFmtId="0" fontId="40" fillId="9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1" fillId="21" borderId="0" applyNumberFormat="0" applyBorder="0" applyAlignment="0" applyProtection="0"/>
    <xf numFmtId="0" fontId="40" fillId="14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1" fillId="22" borderId="0" applyNumberFormat="0" applyBorder="0" applyAlignment="0" applyProtection="0"/>
    <xf numFmtId="0" fontId="40" fillId="8" borderId="0" applyNumberFormat="0" applyBorder="0" applyAlignment="0" applyProtection="0"/>
    <xf numFmtId="9" fontId="44" fillId="0" borderId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0" fillId="23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0" fillId="23" borderId="0" applyNumberFormat="0" applyBorder="0" applyAlignment="0" applyProtection="0"/>
    <xf numFmtId="0" fontId="43" fillId="24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0" fillId="19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0" fillId="19" borderId="0" applyNumberFormat="0" applyBorder="0" applyAlignment="0" applyProtection="0"/>
    <xf numFmtId="0" fontId="43" fillId="25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25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0" fillId="17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0" fillId="17" borderId="0" applyNumberFormat="0" applyBorder="0" applyAlignment="0" applyProtection="0"/>
    <xf numFmtId="0" fontId="43" fillId="26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26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0" fillId="27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0" fillId="27" borderId="0" applyNumberFormat="0" applyBorder="0" applyAlignment="0" applyProtection="0"/>
    <xf numFmtId="0" fontId="43" fillId="20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0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7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0" fillId="21" borderId="0" applyNumberFormat="0" applyBorder="0" applyAlignment="0" applyProtection="0"/>
    <xf numFmtId="0" fontId="41" fillId="21" borderId="0" applyNumberFormat="0" applyBorder="0" applyAlignment="0" applyProtection="0"/>
    <xf numFmtId="0" fontId="42" fillId="21" borderId="0" applyNumberFormat="0" applyBorder="0" applyAlignment="0" applyProtection="0"/>
    <xf numFmtId="0" fontId="40" fillId="21" borderId="0" applyNumberFormat="0" applyBorder="0" applyAlignment="0" applyProtection="0"/>
    <xf numFmtId="0" fontId="43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0" fillId="25" borderId="0" applyNumberFormat="0" applyBorder="0" applyAlignment="0" applyProtection="0"/>
    <xf numFmtId="0" fontId="41" fillId="19" borderId="0" applyNumberFormat="0" applyBorder="0" applyAlignment="0" applyProtection="0"/>
    <xf numFmtId="0" fontId="42" fillId="19" borderId="0" applyNumberFormat="0" applyBorder="0" applyAlignment="0" applyProtection="0"/>
    <xf numFmtId="0" fontId="40" fillId="25" borderId="0" applyNumberFormat="0" applyBorder="0" applyAlignment="0" applyProtection="0"/>
    <xf numFmtId="0" fontId="43" fillId="19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19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180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182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183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7" fillId="13" borderId="0" applyNumberFormat="0" applyBorder="0" applyAlignment="0" applyProtection="0"/>
    <xf numFmtId="0" fontId="48" fillId="9" borderId="0" applyNumberFormat="0" applyBorder="0" applyAlignment="0" applyProtection="0"/>
    <xf numFmtId="0" fontId="49" fillId="9" borderId="0" applyNumberFormat="0" applyBorder="0" applyAlignment="0" applyProtection="0"/>
    <xf numFmtId="0" fontId="47" fillId="13" borderId="0" applyNumberFormat="0" applyBorder="0" applyAlignment="0" applyProtection="0"/>
    <xf numFmtId="0" fontId="50" fillId="9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9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184" fontId="30" fillId="0" borderId="0"/>
    <xf numFmtId="0" fontId="51" fillId="0" borderId="0" applyNumberFormat="0" applyFill="0" applyBorder="0" applyAlignment="0" applyProtection="0"/>
    <xf numFmtId="5" fontId="52" fillId="0" borderId="5" applyAlignment="0" applyProtection="0"/>
    <xf numFmtId="0" fontId="46" fillId="0" borderId="0"/>
    <xf numFmtId="0" fontId="53" fillId="0" borderId="0"/>
    <xf numFmtId="0" fontId="46" fillId="0" borderId="0"/>
    <xf numFmtId="0" fontId="54" fillId="0" borderId="0" applyFill="0" applyBorder="0" applyAlignment="0"/>
    <xf numFmtId="8" fontId="55" fillId="0" borderId="0" applyFill="0" applyBorder="0" applyAlignment="0"/>
    <xf numFmtId="170" fontId="4" fillId="0" borderId="0" applyFill="0" applyBorder="0" applyAlignment="0"/>
    <xf numFmtId="185" fontId="4" fillId="0" borderId="0" applyFill="0" applyBorder="0" applyAlignment="0"/>
    <xf numFmtId="186" fontId="4" fillId="0" borderId="0" applyFill="0" applyBorder="0" applyAlignment="0"/>
    <xf numFmtId="187" fontId="4" fillId="0" borderId="0" applyFill="0" applyBorder="0" applyAlignment="0"/>
    <xf numFmtId="188" fontId="4" fillId="0" borderId="0" applyFill="0" applyBorder="0" applyAlignment="0"/>
    <xf numFmtId="189" fontId="4" fillId="0" borderId="0" applyFill="0" applyBorder="0" applyAlignment="0"/>
    <xf numFmtId="170" fontId="4" fillId="0" borderId="0" applyFill="0" applyBorder="0" applyAlignment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7" fillId="29" borderId="16" applyNumberFormat="0" applyAlignment="0" applyProtection="0"/>
    <xf numFmtId="0" fontId="57" fillId="29" borderId="16" applyNumberFormat="0" applyAlignment="0" applyProtection="0"/>
    <xf numFmtId="0" fontId="56" fillId="28" borderId="16" applyNumberFormat="0" applyAlignment="0" applyProtection="0"/>
    <xf numFmtId="0" fontId="57" fillId="29" borderId="16" applyNumberFormat="0" applyAlignment="0" applyProtection="0"/>
    <xf numFmtId="0" fontId="58" fillId="29" borderId="16" applyNumberFormat="0" applyAlignment="0" applyProtection="0"/>
    <xf numFmtId="0" fontId="56" fillId="28" borderId="16" applyNumberFormat="0" applyAlignment="0" applyProtection="0"/>
    <xf numFmtId="0" fontId="59" fillId="29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60" fillId="29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56" fillId="28" borderId="16" applyNumberFormat="0" applyAlignment="0" applyProtection="0"/>
    <xf numFmtId="0" fontId="61" fillId="0" borderId="0"/>
    <xf numFmtId="3" fontId="54" fillId="0" borderId="15"/>
    <xf numFmtId="37" fontId="62" fillId="0" borderId="0"/>
    <xf numFmtId="0" fontId="63" fillId="30" borderId="17" applyNumberFormat="0" applyAlignment="0" applyProtection="0"/>
    <xf numFmtId="0" fontId="63" fillId="30" borderId="17" applyNumberFormat="0" applyAlignment="0" applyProtection="0"/>
    <xf numFmtId="0" fontId="63" fillId="30" borderId="17" applyNumberFormat="0" applyAlignment="0" applyProtection="0"/>
    <xf numFmtId="0" fontId="64" fillId="30" borderId="17" applyNumberFormat="0" applyAlignment="0" applyProtection="0"/>
    <xf numFmtId="0" fontId="65" fillId="30" borderId="17" applyNumberFormat="0" applyAlignment="0" applyProtection="0"/>
    <xf numFmtId="0" fontId="65" fillId="30" borderId="17" applyNumberFormat="0" applyAlignment="0" applyProtection="0"/>
    <xf numFmtId="0" fontId="63" fillId="30" borderId="17" applyNumberFormat="0" applyAlignment="0" applyProtection="0"/>
    <xf numFmtId="0" fontId="64" fillId="30" borderId="17" applyNumberFormat="0" applyAlignment="0" applyProtection="0"/>
    <xf numFmtId="0" fontId="65" fillId="30" borderId="17" applyNumberFormat="0" applyAlignment="0" applyProtection="0"/>
    <xf numFmtId="0" fontId="65" fillId="30" borderId="17" applyNumberFormat="0" applyAlignment="0" applyProtection="0"/>
    <xf numFmtId="0" fontId="63" fillId="30" borderId="17" applyNumberFormat="0" applyAlignment="0" applyProtection="0"/>
    <xf numFmtId="0" fontId="65" fillId="30" borderId="17" applyNumberFormat="0" applyAlignment="0" applyProtection="0"/>
    <xf numFmtId="0" fontId="65" fillId="30" borderId="17" applyNumberFormat="0" applyAlignment="0" applyProtection="0"/>
    <xf numFmtId="0" fontId="65" fillId="30" borderId="17" applyNumberFormat="0" applyAlignment="0" applyProtection="0"/>
    <xf numFmtId="0" fontId="63" fillId="30" borderId="17" applyNumberFormat="0" applyAlignment="0" applyProtection="0"/>
    <xf numFmtId="0" fontId="66" fillId="30" borderId="17" applyNumberFormat="0" applyAlignment="0" applyProtection="0"/>
    <xf numFmtId="0" fontId="63" fillId="30" borderId="17" applyNumberFormat="0" applyAlignment="0" applyProtection="0"/>
    <xf numFmtId="0" fontId="66" fillId="30" borderId="17" applyNumberFormat="0" applyAlignment="0" applyProtection="0"/>
    <xf numFmtId="0" fontId="63" fillId="30" borderId="17" applyNumberFormat="0" applyAlignment="0" applyProtection="0"/>
    <xf numFmtId="0" fontId="63" fillId="30" borderId="17" applyNumberFormat="0" applyAlignment="0" applyProtection="0"/>
    <xf numFmtId="0" fontId="63" fillId="30" borderId="17" applyNumberFormat="0" applyAlignment="0" applyProtection="0"/>
    <xf numFmtId="0" fontId="63" fillId="30" borderId="17" applyNumberFormat="0" applyAlignment="0" applyProtection="0"/>
    <xf numFmtId="37" fontId="51" fillId="0" borderId="0"/>
    <xf numFmtId="190" fontId="67" fillId="0" borderId="0"/>
    <xf numFmtId="37" fontId="51" fillId="0" borderId="0"/>
    <xf numFmtId="190" fontId="67" fillId="0" borderId="0"/>
    <xf numFmtId="37" fontId="51" fillId="0" borderId="0"/>
    <xf numFmtId="190" fontId="67" fillId="0" borderId="0"/>
    <xf numFmtId="37" fontId="51" fillId="0" borderId="0"/>
    <xf numFmtId="190" fontId="67" fillId="0" borderId="0"/>
    <xf numFmtId="37" fontId="51" fillId="0" borderId="0"/>
    <xf numFmtId="190" fontId="67" fillId="0" borderId="0"/>
    <xf numFmtId="37" fontId="51" fillId="0" borderId="0"/>
    <xf numFmtId="190" fontId="67" fillId="0" borderId="0"/>
    <xf numFmtId="37" fontId="51" fillId="0" borderId="0"/>
    <xf numFmtId="190" fontId="67" fillId="0" borderId="0"/>
    <xf numFmtId="37" fontId="51" fillId="0" borderId="0"/>
    <xf numFmtId="190" fontId="67" fillId="0" borderId="0"/>
    <xf numFmtId="18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30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27" fillId="0" borderId="0" applyFont="0" applyFill="0" applyBorder="0" applyAlignment="0" applyProtection="0"/>
    <xf numFmtId="17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191" fontId="29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3" fontId="68" fillId="0" borderId="0" applyFont="0" applyFill="0" applyBorder="0" applyAlignment="0" applyProtection="0"/>
    <xf numFmtId="183" fontId="6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192" fontId="30" fillId="0" borderId="0" applyFont="0" applyFill="0" applyBorder="0" applyAlignment="0" applyProtection="0"/>
    <xf numFmtId="167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183" fontId="29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26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0" fontId="27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6" fillId="0" borderId="0" applyFont="0" applyFill="0" applyBorder="0" applyAlignment="0" applyProtection="0"/>
    <xf numFmtId="194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4" fontId="27" fillId="0" borderId="0" applyFont="0" applyFill="0" applyBorder="0" applyAlignment="0" applyProtection="0"/>
    <xf numFmtId="174" fontId="69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43" fontId="71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167" fontId="7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71" fillId="0" borderId="0" applyFont="0" applyFill="0" applyBorder="0" applyAlignment="0" applyProtection="0"/>
    <xf numFmtId="167" fontId="71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38" fillId="0" borderId="0" applyFont="0" applyFill="0" applyBorder="0" applyAlignment="0" applyProtection="0"/>
    <xf numFmtId="183" fontId="29" fillId="0" borderId="0" applyFont="0" applyFill="0" applyBorder="0" applyAlignment="0" applyProtection="0"/>
    <xf numFmtId="183" fontId="29" fillId="0" borderId="0" applyFont="0" applyFill="0" applyBorder="0" applyAlignment="0" applyProtection="0"/>
    <xf numFmtId="183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1" fillId="0" borderId="0" applyFont="0" applyFill="0" applyBorder="0" applyAlignment="0" applyProtection="0"/>
    <xf numFmtId="167" fontId="30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72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8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197" fontId="30" fillId="0" borderId="0" applyFont="0" applyFill="0" applyBorder="0" applyAlignment="0" applyProtection="0"/>
    <xf numFmtId="43" fontId="73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197" fontId="30" fillId="0" borderId="0" applyFont="0" applyFill="0" applyBorder="0" applyAlignment="0" applyProtection="0"/>
    <xf numFmtId="194" fontId="44" fillId="0" borderId="0"/>
    <xf numFmtId="177" fontId="74" fillId="0" borderId="0"/>
    <xf numFmtId="194" fontId="67" fillId="0" borderId="0"/>
    <xf numFmtId="177" fontId="74" fillId="0" borderId="0"/>
    <xf numFmtId="177" fontId="74" fillId="0" borderId="0"/>
    <xf numFmtId="177" fontId="74" fillId="0" borderId="0"/>
    <xf numFmtId="177" fontId="74" fillId="0" borderId="0"/>
    <xf numFmtId="177" fontId="74" fillId="0" borderId="0"/>
    <xf numFmtId="177" fontId="74" fillId="0" borderId="0"/>
    <xf numFmtId="194" fontId="67" fillId="0" borderId="0"/>
    <xf numFmtId="194" fontId="67" fillId="0" borderId="0"/>
    <xf numFmtId="3" fontId="4" fillId="0" borderId="0" applyFont="0" applyFill="0" applyBorder="0" applyAlignment="0" applyProtection="0"/>
    <xf numFmtId="0" fontId="75" fillId="0" borderId="0"/>
    <xf numFmtId="0" fontId="75" fillId="0" borderId="0"/>
    <xf numFmtId="198" fontId="4" fillId="0" borderId="0">
      <alignment horizontal="center"/>
    </xf>
    <xf numFmtId="172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4" fontId="30" fillId="0" borderId="0" applyFont="0" applyFill="0" applyBorder="0" applyAlignment="0" applyProtection="0"/>
    <xf numFmtId="174" fontId="30" fillId="0" borderId="0" applyFont="0" applyFill="0" applyBorder="0" applyAlignment="0" applyProtection="0"/>
    <xf numFmtId="44" fontId="27" fillId="0" borderId="0" applyFont="0" applyFill="0" applyBorder="0" applyAlignment="0" applyProtection="0"/>
    <xf numFmtId="199" fontId="4" fillId="0" borderId="0" applyFont="0" applyFill="0" applyBorder="0" applyAlignment="0" applyProtection="0"/>
    <xf numFmtId="200" fontId="44" fillId="0" borderId="0"/>
    <xf numFmtId="201" fontId="44" fillId="0" borderId="0"/>
    <xf numFmtId="201" fontId="67" fillId="0" borderId="0"/>
    <xf numFmtId="200" fontId="67" fillId="0" borderId="0"/>
    <xf numFmtId="201" fontId="44" fillId="0" borderId="0"/>
    <xf numFmtId="201" fontId="67" fillId="0" borderId="0"/>
    <xf numFmtId="201" fontId="44" fillId="0" borderId="0"/>
    <xf numFmtId="201" fontId="67" fillId="0" borderId="0"/>
    <xf numFmtId="201" fontId="44" fillId="0" borderId="0"/>
    <xf numFmtId="201" fontId="67" fillId="0" borderId="0"/>
    <xf numFmtId="201" fontId="44" fillId="0" borderId="0"/>
    <xf numFmtId="201" fontId="67" fillId="0" borderId="0"/>
    <xf numFmtId="201" fontId="44" fillId="0" borderId="0"/>
    <xf numFmtId="201" fontId="67" fillId="0" borderId="0"/>
    <xf numFmtId="201" fontId="44" fillId="0" borderId="0"/>
    <xf numFmtId="201" fontId="67" fillId="0" borderId="0"/>
    <xf numFmtId="200" fontId="67" fillId="0" borderId="0"/>
    <xf numFmtId="200" fontId="67" fillId="0" borderId="0"/>
    <xf numFmtId="0" fontId="76" fillId="31" borderId="0" applyNumberFormat="0" applyFont="0" applyFill="0" applyBorder="0" applyProtection="0">
      <alignment horizontal="left"/>
    </xf>
    <xf numFmtId="15" fontId="4" fillId="0" borderId="10" applyBorder="0">
      <protection locked="0"/>
    </xf>
    <xf numFmtId="15" fontId="4" fillId="0" borderId="10" applyBorder="0">
      <protection locked="0"/>
    </xf>
    <xf numFmtId="15" fontId="4" fillId="0" borderId="10" applyBorder="0">
      <protection locked="0"/>
    </xf>
    <xf numFmtId="15" fontId="4" fillId="0" borderId="10" applyBorder="0">
      <protection locked="0"/>
    </xf>
    <xf numFmtId="15" fontId="4" fillId="0" borderId="10" applyBorder="0">
      <protection locked="0"/>
    </xf>
    <xf numFmtId="15" fontId="4" fillId="0" borderId="10" applyBorder="0">
      <protection locked="0"/>
    </xf>
    <xf numFmtId="0" fontId="77" fillId="0" borderId="0" applyProtection="0"/>
    <xf numFmtId="14" fontId="35" fillId="0" borderId="0" applyFill="0" applyBorder="0" applyAlignment="0"/>
    <xf numFmtId="0" fontId="77" fillId="0" borderId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2" fontId="44" fillId="0" borderId="0"/>
    <xf numFmtId="196" fontId="44" fillId="0" borderId="0"/>
    <xf numFmtId="196" fontId="67" fillId="0" borderId="0"/>
    <xf numFmtId="202" fontId="67" fillId="0" borderId="0"/>
    <xf numFmtId="196" fontId="44" fillId="0" borderId="0"/>
    <xf numFmtId="196" fontId="67" fillId="0" borderId="0"/>
    <xf numFmtId="196" fontId="44" fillId="0" borderId="0"/>
    <xf numFmtId="196" fontId="67" fillId="0" borderId="0"/>
    <xf numFmtId="196" fontId="44" fillId="0" borderId="0"/>
    <xf numFmtId="196" fontId="67" fillId="0" borderId="0"/>
    <xf numFmtId="196" fontId="44" fillId="0" borderId="0"/>
    <xf numFmtId="196" fontId="67" fillId="0" borderId="0"/>
    <xf numFmtId="196" fontId="44" fillId="0" borderId="0"/>
    <xf numFmtId="196" fontId="67" fillId="0" borderId="0"/>
    <xf numFmtId="196" fontId="44" fillId="0" borderId="0"/>
    <xf numFmtId="196" fontId="67" fillId="0" borderId="0"/>
    <xf numFmtId="202" fontId="67" fillId="0" borderId="0"/>
    <xf numFmtId="202" fontId="67" fillId="0" borderId="0"/>
    <xf numFmtId="203" fontId="4" fillId="0" borderId="0" applyFont="0" applyFill="0" applyBorder="0" applyAlignment="0" applyProtection="0"/>
    <xf numFmtId="0" fontId="51" fillId="0" borderId="0" applyNumberFormat="0" applyFill="0" applyBorder="0" applyAlignment="0" applyProtection="0"/>
    <xf numFmtId="188" fontId="4" fillId="0" borderId="0" applyFill="0" applyBorder="0" applyAlignment="0"/>
    <xf numFmtId="170" fontId="4" fillId="0" borderId="0" applyFill="0" applyBorder="0" applyAlignment="0"/>
    <xf numFmtId="188" fontId="4" fillId="0" borderId="0" applyFill="0" applyBorder="0" applyAlignment="0"/>
    <xf numFmtId="189" fontId="4" fillId="0" borderId="0" applyFill="0" applyBorder="0" applyAlignment="0"/>
    <xf numFmtId="170" fontId="4" fillId="0" borderId="0" applyFill="0" applyBorder="0" applyAlignment="0"/>
    <xf numFmtId="204" fontId="78" fillId="0" borderId="0" applyFont="0" applyFill="0" applyBorder="0" applyAlignment="0" applyProtection="0"/>
    <xf numFmtId="205" fontId="30" fillId="0" borderId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2" fontId="77" fillId="0" borderId="0" applyProtection="0"/>
    <xf numFmtId="206" fontId="83" fillId="0" borderId="0">
      <alignment horizontal="right"/>
    </xf>
    <xf numFmtId="0" fontId="84" fillId="14" borderId="0" applyNumberFormat="0" applyBorder="0" applyAlignment="0" applyProtection="0"/>
    <xf numFmtId="0" fontId="84" fillId="14" borderId="0" applyNumberFormat="0" applyBorder="0" applyAlignment="0" applyProtection="0"/>
    <xf numFmtId="0" fontId="84" fillId="14" borderId="0" applyNumberFormat="0" applyBorder="0" applyAlignment="0" applyProtection="0"/>
    <xf numFmtId="0" fontId="85" fillId="11" borderId="0" applyNumberFormat="0" applyBorder="0" applyAlignment="0" applyProtection="0"/>
    <xf numFmtId="0" fontId="85" fillId="11" borderId="0" applyNumberFormat="0" applyBorder="0" applyAlignment="0" applyProtection="0"/>
    <xf numFmtId="0" fontId="84" fillId="14" borderId="0" applyNumberFormat="0" applyBorder="0" applyAlignment="0" applyProtection="0"/>
    <xf numFmtId="0" fontId="85" fillId="11" borderId="0" applyNumberFormat="0" applyBorder="0" applyAlignment="0" applyProtection="0"/>
    <xf numFmtId="0" fontId="86" fillId="11" borderId="0" applyNumberFormat="0" applyBorder="0" applyAlignment="0" applyProtection="0"/>
    <xf numFmtId="0" fontId="84" fillId="14" borderId="0" applyNumberFormat="0" applyBorder="0" applyAlignment="0" applyProtection="0"/>
    <xf numFmtId="0" fontId="87" fillId="11" borderId="0" applyNumberFormat="0" applyBorder="0" applyAlignment="0" applyProtection="0"/>
    <xf numFmtId="0" fontId="84" fillId="14" borderId="0" applyNumberFormat="0" applyBorder="0" applyAlignment="0" applyProtection="0"/>
    <xf numFmtId="0" fontId="84" fillId="14" borderId="0" applyNumberFormat="0" applyBorder="0" applyAlignment="0" applyProtection="0"/>
    <xf numFmtId="0" fontId="84" fillId="11" borderId="0" applyNumberFormat="0" applyBorder="0" applyAlignment="0" applyProtection="0"/>
    <xf numFmtId="0" fontId="84" fillId="14" borderId="0" applyNumberFormat="0" applyBorder="0" applyAlignment="0" applyProtection="0"/>
    <xf numFmtId="0" fontId="84" fillId="14" borderId="0" applyNumberFormat="0" applyBorder="0" applyAlignment="0" applyProtection="0"/>
    <xf numFmtId="0" fontId="84" fillId="14" borderId="0" applyNumberFormat="0" applyBorder="0" applyAlignment="0" applyProtection="0"/>
    <xf numFmtId="0" fontId="84" fillId="14" borderId="0" applyNumberFormat="0" applyBorder="0" applyAlignment="0" applyProtection="0"/>
    <xf numFmtId="38" fontId="7" fillId="31" borderId="0" applyNumberFormat="0" applyBorder="0" applyAlignment="0" applyProtection="0"/>
    <xf numFmtId="38" fontId="7" fillId="31" borderId="0" applyNumberFormat="0" applyBorder="0" applyAlignment="0" applyProtection="0"/>
    <xf numFmtId="38" fontId="7" fillId="31" borderId="0" applyNumberFormat="0" applyBorder="0" applyAlignment="0" applyProtection="0"/>
    <xf numFmtId="0" fontId="88" fillId="0" borderId="0">
      <alignment horizontal="left"/>
    </xf>
    <xf numFmtId="0" fontId="88" fillId="32" borderId="18"/>
    <xf numFmtId="0" fontId="89" fillId="0" borderId="13" applyNumberFormat="0" applyAlignment="0" applyProtection="0">
      <alignment horizontal="left" vertical="center"/>
    </xf>
    <xf numFmtId="0" fontId="89" fillId="0" borderId="3">
      <alignment horizontal="left" vertical="center"/>
    </xf>
    <xf numFmtId="0" fontId="89" fillId="0" borderId="3">
      <alignment horizontal="left" vertical="center"/>
    </xf>
    <xf numFmtId="207" fontId="73" fillId="33" borderId="0">
      <alignment horizontal="left" vertical="top"/>
    </xf>
    <xf numFmtId="0" fontId="90" fillId="0" borderId="19" applyNumberFormat="0" applyFill="0" applyAlignment="0" applyProtection="0"/>
    <xf numFmtId="0" fontId="90" fillId="0" borderId="19" applyNumberFormat="0" applyFill="0" applyAlignment="0" applyProtection="0"/>
    <xf numFmtId="0" fontId="90" fillId="0" borderId="19" applyNumberFormat="0" applyFill="0" applyAlignment="0" applyProtection="0"/>
    <xf numFmtId="0" fontId="91" fillId="0" borderId="20" applyNumberFormat="0" applyFill="0" applyAlignment="0" applyProtection="0"/>
    <xf numFmtId="0" fontId="91" fillId="0" borderId="20" applyNumberFormat="0" applyFill="0" applyAlignment="0" applyProtection="0"/>
    <xf numFmtId="0" fontId="90" fillId="0" borderId="19" applyNumberFormat="0" applyFill="0" applyAlignment="0" applyProtection="0"/>
    <xf numFmtId="0" fontId="91" fillId="0" borderId="20" applyNumberFormat="0" applyFill="0" applyAlignment="0" applyProtection="0"/>
    <xf numFmtId="0" fontId="92" fillId="0" borderId="20" applyNumberFormat="0" applyFill="0" applyAlignment="0" applyProtection="0"/>
    <xf numFmtId="0" fontId="90" fillId="0" borderId="19" applyNumberFormat="0" applyFill="0" applyAlignment="0" applyProtection="0"/>
    <xf numFmtId="0" fontId="93" fillId="0" borderId="20" applyNumberFormat="0" applyFill="0" applyAlignment="0" applyProtection="0"/>
    <xf numFmtId="0" fontId="90" fillId="0" borderId="19" applyNumberFormat="0" applyFill="0" applyAlignment="0" applyProtection="0"/>
    <xf numFmtId="0" fontId="90" fillId="0" borderId="19" applyNumberFormat="0" applyFill="0" applyAlignment="0" applyProtection="0"/>
    <xf numFmtId="0" fontId="94" fillId="0" borderId="20" applyNumberFormat="0" applyFill="0" applyAlignment="0" applyProtection="0"/>
    <xf numFmtId="0" fontId="90" fillId="0" borderId="19" applyNumberFormat="0" applyFill="0" applyAlignment="0" applyProtection="0"/>
    <xf numFmtId="0" fontId="90" fillId="0" borderId="19" applyNumberFormat="0" applyFill="0" applyAlignment="0" applyProtection="0"/>
    <xf numFmtId="0" fontId="90" fillId="0" borderId="19" applyNumberFormat="0" applyFill="0" applyAlignment="0" applyProtection="0"/>
    <xf numFmtId="0" fontId="90" fillId="0" borderId="19" applyNumberFormat="0" applyFill="0" applyAlignment="0" applyProtection="0"/>
    <xf numFmtId="0" fontId="95" fillId="0" borderId="21" applyNumberFormat="0" applyFill="0" applyAlignment="0" applyProtection="0"/>
    <xf numFmtId="0" fontId="95" fillId="0" borderId="21" applyNumberFormat="0" applyFill="0" applyAlignment="0" applyProtection="0"/>
    <xf numFmtId="0" fontId="95" fillId="0" borderId="21" applyNumberFormat="0" applyFill="0" applyAlignment="0" applyProtection="0"/>
    <xf numFmtId="0" fontId="96" fillId="0" borderId="22" applyNumberFormat="0" applyFill="0" applyAlignment="0" applyProtection="0"/>
    <xf numFmtId="0" fontId="96" fillId="0" borderId="22" applyNumberFormat="0" applyFill="0" applyAlignment="0" applyProtection="0"/>
    <xf numFmtId="0" fontId="95" fillId="0" borderId="21" applyNumberFormat="0" applyFill="0" applyAlignment="0" applyProtection="0"/>
    <xf numFmtId="0" fontId="96" fillId="0" borderId="22" applyNumberFormat="0" applyFill="0" applyAlignment="0" applyProtection="0"/>
    <xf numFmtId="0" fontId="97" fillId="0" borderId="22" applyNumberFormat="0" applyFill="0" applyAlignment="0" applyProtection="0"/>
    <xf numFmtId="0" fontId="95" fillId="0" borderId="21" applyNumberFormat="0" applyFill="0" applyAlignment="0" applyProtection="0"/>
    <xf numFmtId="0" fontId="98" fillId="0" borderId="22" applyNumberFormat="0" applyFill="0" applyAlignment="0" applyProtection="0"/>
    <xf numFmtId="0" fontId="95" fillId="0" borderId="21" applyNumberFormat="0" applyFill="0" applyAlignment="0" applyProtection="0"/>
    <xf numFmtId="0" fontId="95" fillId="0" borderId="21" applyNumberFormat="0" applyFill="0" applyAlignment="0" applyProtection="0"/>
    <xf numFmtId="0" fontId="99" fillId="0" borderId="22" applyNumberFormat="0" applyFill="0" applyAlignment="0" applyProtection="0"/>
    <xf numFmtId="0" fontId="95" fillId="0" borderId="21" applyNumberFormat="0" applyFill="0" applyAlignment="0" applyProtection="0"/>
    <xf numFmtId="0" fontId="95" fillId="0" borderId="21" applyNumberFormat="0" applyFill="0" applyAlignment="0" applyProtection="0"/>
    <xf numFmtId="0" fontId="95" fillId="0" borderId="21" applyNumberFormat="0" applyFill="0" applyAlignment="0" applyProtection="0"/>
    <xf numFmtId="0" fontId="95" fillId="0" borderId="21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1" fillId="0" borderId="24" applyNumberFormat="0" applyFill="0" applyAlignment="0" applyProtection="0"/>
    <xf numFmtId="0" fontId="101" fillId="0" borderId="24" applyNumberFormat="0" applyFill="0" applyAlignment="0" applyProtection="0"/>
    <xf numFmtId="0" fontId="100" fillId="0" borderId="23" applyNumberFormat="0" applyFill="0" applyAlignment="0" applyProtection="0"/>
    <xf numFmtId="0" fontId="101" fillId="0" borderId="24" applyNumberFormat="0" applyFill="0" applyAlignment="0" applyProtection="0"/>
    <xf numFmtId="0" fontId="102" fillId="0" borderId="24" applyNumberFormat="0" applyFill="0" applyAlignment="0" applyProtection="0"/>
    <xf numFmtId="0" fontId="100" fillId="0" borderId="23" applyNumberFormat="0" applyFill="0" applyAlignment="0" applyProtection="0"/>
    <xf numFmtId="0" fontId="103" fillId="0" borderId="24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4" fillId="0" borderId="24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208" fontId="36" fillId="0" borderId="25">
      <alignment horizontal="left"/>
    </xf>
    <xf numFmtId="209" fontId="36" fillId="0" borderId="14">
      <alignment horizontal="left"/>
    </xf>
    <xf numFmtId="0" fontId="105" fillId="0" borderId="26">
      <alignment horizontal="right"/>
    </xf>
    <xf numFmtId="0" fontId="88" fillId="1" borderId="14">
      <alignment horizontal="left"/>
    </xf>
    <xf numFmtId="0" fontId="106" fillId="0" borderId="0" applyProtection="0"/>
    <xf numFmtId="0" fontId="89" fillId="0" borderId="0" applyProtection="0"/>
    <xf numFmtId="0" fontId="107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109" fillId="33" borderId="0">
      <alignment horizontal="left" wrapText="1"/>
    </xf>
    <xf numFmtId="10" fontId="7" fillId="33" borderId="15" applyNumberFormat="0" applyBorder="0" applyAlignment="0" applyProtection="0"/>
    <xf numFmtId="10" fontId="7" fillId="33" borderId="15" applyNumberFormat="0" applyBorder="0" applyAlignment="0" applyProtection="0"/>
    <xf numFmtId="10" fontId="7" fillId="33" borderId="15" applyNumberFormat="0" applyBorder="0" applyAlignment="0" applyProtection="0"/>
    <xf numFmtId="0" fontId="110" fillId="15" borderId="16" applyNumberFormat="0" applyAlignment="0" applyProtection="0"/>
    <xf numFmtId="0" fontId="110" fillId="15" borderId="16" applyNumberFormat="0" applyAlignment="0" applyProtection="0"/>
    <xf numFmtId="0" fontId="110" fillId="15" borderId="16" applyNumberFormat="0" applyAlignment="0" applyProtection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0" fillId="15" borderId="16" applyNumberFormat="0" applyAlignment="0" applyProtection="0"/>
    <xf numFmtId="0" fontId="111" fillId="12" borderId="16" applyNumberFormat="0" applyAlignment="0" applyProtection="0"/>
    <xf numFmtId="0" fontId="110" fillId="12" borderId="16" applyNumberFormat="0" applyAlignment="0" applyProtection="0"/>
    <xf numFmtId="0" fontId="110" fillId="15" borderId="16" applyNumberFormat="0" applyAlignment="0" applyProtection="0"/>
    <xf numFmtId="0" fontId="112" fillId="12" borderId="16" applyNumberFormat="0" applyAlignment="0" applyProtection="0"/>
    <xf numFmtId="0" fontId="110" fillId="15" borderId="16" applyNumberFormat="0" applyAlignment="0" applyProtection="0"/>
    <xf numFmtId="0" fontId="110" fillId="15" borderId="16" applyNumberFormat="0" applyAlignment="0" applyProtection="0"/>
    <xf numFmtId="0" fontId="110" fillId="12" borderId="16" applyNumberFormat="0" applyAlignment="0" applyProtection="0"/>
    <xf numFmtId="0" fontId="110" fillId="15" borderId="16" applyNumberFormat="0" applyAlignment="0" applyProtection="0"/>
    <xf numFmtId="0" fontId="110" fillId="12" borderId="16" applyNumberFormat="0" applyAlignment="0" applyProtection="0"/>
    <xf numFmtId="0" fontId="110" fillId="15" borderId="16" applyNumberFormat="0" applyAlignment="0" applyProtection="0"/>
    <xf numFmtId="0" fontId="110" fillId="15" borderId="16" applyNumberFormat="0" applyAlignment="0" applyProtection="0"/>
    <xf numFmtId="0" fontId="110" fillId="15" borderId="16" applyNumberFormat="0" applyAlignment="0" applyProtection="0"/>
    <xf numFmtId="210" fontId="4" fillId="0" borderId="0" applyFont="0" applyFill="0" applyBorder="0" applyAlignment="0" applyProtection="0"/>
    <xf numFmtId="38" fontId="113" fillId="0" borderId="0"/>
    <xf numFmtId="38" fontId="114" fillId="0" borderId="0"/>
    <xf numFmtId="38" fontId="115" fillId="0" borderId="0"/>
    <xf numFmtId="38" fontId="116" fillId="0" borderId="0"/>
    <xf numFmtId="0" fontId="83" fillId="0" borderId="0"/>
    <xf numFmtId="0" fontId="83" fillId="0" borderId="0"/>
    <xf numFmtId="0" fontId="117" fillId="0" borderId="0" applyNumberFormat="0" applyFill="0" applyBorder="0" applyAlignment="0" applyProtection="0">
      <alignment vertical="top"/>
      <protection locked="0"/>
    </xf>
    <xf numFmtId="188" fontId="4" fillId="0" borderId="0" applyFill="0" applyBorder="0" applyAlignment="0"/>
    <xf numFmtId="170" fontId="4" fillId="0" borderId="0" applyFill="0" applyBorder="0" applyAlignment="0"/>
    <xf numFmtId="188" fontId="4" fillId="0" borderId="0" applyFill="0" applyBorder="0" applyAlignment="0"/>
    <xf numFmtId="189" fontId="4" fillId="0" borderId="0" applyFill="0" applyBorder="0" applyAlignment="0"/>
    <xf numFmtId="170" fontId="4" fillId="0" borderId="0" applyFill="0" applyBorder="0" applyAlignment="0"/>
    <xf numFmtId="0" fontId="118" fillId="0" borderId="27" applyNumberFormat="0" applyFill="0" applyAlignment="0" applyProtection="0"/>
    <xf numFmtId="0" fontId="118" fillId="0" borderId="27" applyNumberFormat="0" applyFill="0" applyAlignment="0" applyProtection="0"/>
    <xf numFmtId="0" fontId="118" fillId="0" borderId="27" applyNumberFormat="0" applyFill="0" applyAlignment="0" applyProtection="0"/>
    <xf numFmtId="0" fontId="119" fillId="0" borderId="28" applyNumberFormat="0" applyFill="0" applyAlignment="0" applyProtection="0"/>
    <xf numFmtId="0" fontId="119" fillId="0" borderId="28" applyNumberFormat="0" applyFill="0" applyAlignment="0" applyProtection="0"/>
    <xf numFmtId="0" fontId="118" fillId="0" borderId="27" applyNumberFormat="0" applyFill="0" applyAlignment="0" applyProtection="0"/>
    <xf numFmtId="0" fontId="119" fillId="0" borderId="28" applyNumberFormat="0" applyFill="0" applyAlignment="0" applyProtection="0"/>
    <xf numFmtId="0" fontId="120" fillId="0" borderId="28" applyNumberFormat="0" applyFill="0" applyAlignment="0" applyProtection="0"/>
    <xf numFmtId="0" fontId="118" fillId="0" borderId="27" applyNumberFormat="0" applyFill="0" applyAlignment="0" applyProtection="0"/>
    <xf numFmtId="0" fontId="121" fillId="0" borderId="28" applyNumberFormat="0" applyFill="0" applyAlignment="0" applyProtection="0"/>
    <xf numFmtId="0" fontId="118" fillId="0" borderId="27" applyNumberFormat="0" applyFill="0" applyAlignment="0" applyProtection="0"/>
    <xf numFmtId="0" fontId="118" fillId="0" borderId="27" applyNumberFormat="0" applyFill="0" applyAlignment="0" applyProtection="0"/>
    <xf numFmtId="0" fontId="122" fillId="0" borderId="28" applyNumberFormat="0" applyFill="0" applyAlignment="0" applyProtection="0"/>
    <xf numFmtId="0" fontId="118" fillId="0" borderId="27" applyNumberFormat="0" applyFill="0" applyAlignment="0" applyProtection="0"/>
    <xf numFmtId="0" fontId="118" fillId="0" borderId="27" applyNumberFormat="0" applyFill="0" applyAlignment="0" applyProtection="0"/>
    <xf numFmtId="0" fontId="118" fillId="0" borderId="27" applyNumberFormat="0" applyFill="0" applyAlignment="0" applyProtection="0"/>
    <xf numFmtId="0" fontId="118" fillId="0" borderId="27" applyNumberFormat="0" applyFill="0" applyAlignment="0" applyProtection="0"/>
    <xf numFmtId="0" fontId="123" fillId="0" borderId="0"/>
    <xf numFmtId="0" fontId="124" fillId="0" borderId="0"/>
    <xf numFmtId="0" fontId="123" fillId="0" borderId="0"/>
    <xf numFmtId="0" fontId="124" fillId="0" borderId="0"/>
    <xf numFmtId="0" fontId="125" fillId="0" borderId="0"/>
    <xf numFmtId="211" fontId="73" fillId="0" borderId="0" applyFont="0" applyFill="0" applyBorder="0" applyAlignment="0" applyProtection="0"/>
    <xf numFmtId="212" fontId="4" fillId="0" borderId="0" applyFont="0" applyFill="0" applyBorder="0" applyAlignment="0" applyProtection="0"/>
    <xf numFmtId="213" fontId="4" fillId="0" borderId="0" applyFont="0" applyFill="0" applyBorder="0" applyAlignment="0" applyProtection="0"/>
    <xf numFmtId="0" fontId="126" fillId="0" borderId="11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6" fontId="127" fillId="0" borderId="0" applyFont="0" applyFill="0" applyBorder="0" applyAlignment="0" applyProtection="0"/>
    <xf numFmtId="8" fontId="127" fillId="0" borderId="0" applyFont="0" applyFill="0" applyBorder="0" applyAlignment="0" applyProtection="0"/>
    <xf numFmtId="0" fontId="77" fillId="0" borderId="0" applyNumberFormat="0" applyFont="0" applyFill="0" applyAlignment="0"/>
    <xf numFmtId="0" fontId="128" fillId="15" borderId="0" applyNumberFormat="0" applyBorder="0" applyAlignment="0" applyProtection="0"/>
    <xf numFmtId="0" fontId="128" fillId="15" borderId="0" applyNumberFormat="0" applyBorder="0" applyAlignment="0" applyProtection="0"/>
    <xf numFmtId="0" fontId="128" fillId="15" borderId="0" applyNumberFormat="0" applyBorder="0" applyAlignment="0" applyProtection="0"/>
    <xf numFmtId="0" fontId="129" fillId="15" borderId="0" applyNumberFormat="0" applyBorder="0" applyAlignment="0" applyProtection="0"/>
    <xf numFmtId="0" fontId="129" fillId="15" borderId="0" applyNumberFormat="0" applyBorder="0" applyAlignment="0" applyProtection="0"/>
    <xf numFmtId="0" fontId="128" fillId="15" borderId="0" applyNumberFormat="0" applyBorder="0" applyAlignment="0" applyProtection="0"/>
    <xf numFmtId="0" fontId="129" fillId="15" borderId="0" applyNumberFormat="0" applyBorder="0" applyAlignment="0" applyProtection="0"/>
    <xf numFmtId="0" fontId="130" fillId="15" borderId="0" applyNumberFormat="0" applyBorder="0" applyAlignment="0" applyProtection="0"/>
    <xf numFmtId="0" fontId="128" fillId="15" borderId="0" applyNumberFormat="0" applyBorder="0" applyAlignment="0" applyProtection="0"/>
    <xf numFmtId="0" fontId="131" fillId="15" borderId="0" applyNumberFormat="0" applyBorder="0" applyAlignment="0" applyProtection="0"/>
    <xf numFmtId="0" fontId="128" fillId="15" borderId="0" applyNumberFormat="0" applyBorder="0" applyAlignment="0" applyProtection="0"/>
    <xf numFmtId="0" fontId="128" fillId="15" borderId="0" applyNumberFormat="0" applyBorder="0" applyAlignment="0" applyProtection="0"/>
    <xf numFmtId="0" fontId="132" fillId="15" borderId="0" applyNumberFormat="0" applyBorder="0" applyAlignment="0" applyProtection="0"/>
    <xf numFmtId="0" fontId="128" fillId="15" borderId="0" applyNumberFormat="0" applyBorder="0" applyAlignment="0" applyProtection="0"/>
    <xf numFmtId="0" fontId="128" fillId="15" borderId="0" applyNumberFormat="0" applyBorder="0" applyAlignment="0" applyProtection="0"/>
    <xf numFmtId="0" fontId="128" fillId="15" borderId="0" applyNumberFormat="0" applyBorder="0" applyAlignment="0" applyProtection="0"/>
    <xf numFmtId="0" fontId="128" fillId="15" borderId="0" applyNumberFormat="0" applyBorder="0" applyAlignment="0" applyProtection="0"/>
    <xf numFmtId="37" fontId="133" fillId="0" borderId="0"/>
    <xf numFmtId="37" fontId="133" fillId="0" borderId="0"/>
    <xf numFmtId="37" fontId="133" fillId="0" borderId="0"/>
    <xf numFmtId="37" fontId="133" fillId="0" borderId="0"/>
    <xf numFmtId="37" fontId="133" fillId="0" borderId="0"/>
    <xf numFmtId="0" fontId="123" fillId="0" borderId="0"/>
    <xf numFmtId="0" fontId="124" fillId="0" borderId="0"/>
    <xf numFmtId="0" fontId="124" fillId="0" borderId="0"/>
    <xf numFmtId="0" fontId="134" fillId="0" borderId="0"/>
    <xf numFmtId="216" fontId="44" fillId="0" borderId="0"/>
    <xf numFmtId="216" fontId="67" fillId="0" borderId="0"/>
    <xf numFmtId="201" fontId="134" fillId="0" borderId="0"/>
    <xf numFmtId="216" fontId="44" fillId="0" borderId="0"/>
    <xf numFmtId="216" fontId="67" fillId="0" borderId="0"/>
    <xf numFmtId="216" fontId="44" fillId="0" borderId="0"/>
    <xf numFmtId="216" fontId="67" fillId="0" borderId="0"/>
    <xf numFmtId="216" fontId="44" fillId="0" borderId="0"/>
    <xf numFmtId="216" fontId="67" fillId="0" borderId="0"/>
    <xf numFmtId="216" fontId="44" fillId="0" borderId="0"/>
    <xf numFmtId="216" fontId="67" fillId="0" borderId="0"/>
    <xf numFmtId="216" fontId="44" fillId="0" borderId="0"/>
    <xf numFmtId="216" fontId="67" fillId="0" borderId="0"/>
    <xf numFmtId="216" fontId="44" fillId="0" borderId="0"/>
    <xf numFmtId="216" fontId="67" fillId="0" borderId="0"/>
    <xf numFmtId="201" fontId="134" fillId="0" borderId="0"/>
    <xf numFmtId="201" fontId="134" fillId="0" borderId="0"/>
    <xf numFmtId="0" fontId="75" fillId="0" borderId="0"/>
    <xf numFmtId="0" fontId="4" fillId="0" borderId="0"/>
    <xf numFmtId="0" fontId="4" fillId="0" borderId="0"/>
    <xf numFmtId="0" fontId="4" fillId="0" borderId="0"/>
    <xf numFmtId="190" fontId="4" fillId="0" borderId="0"/>
    <xf numFmtId="0" fontId="4" fillId="0" borderId="0"/>
    <xf numFmtId="190" fontId="4" fillId="0" borderId="0"/>
    <xf numFmtId="190" fontId="4" fillId="0" borderId="0"/>
    <xf numFmtId="0" fontId="4" fillId="0" borderId="0"/>
    <xf numFmtId="0" fontId="4" fillId="0" borderId="0"/>
    <xf numFmtId="0" fontId="29" fillId="0" borderId="0"/>
    <xf numFmtId="0" fontId="29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26" fillId="0" borderId="0"/>
    <xf numFmtId="0" fontId="30" fillId="0" borderId="0"/>
    <xf numFmtId="0" fontId="21" fillId="0" borderId="0"/>
    <xf numFmtId="0" fontId="26" fillId="0" borderId="0"/>
    <xf numFmtId="0" fontId="4" fillId="0" borderId="0"/>
    <xf numFmtId="0" fontId="26" fillId="0" borderId="0"/>
    <xf numFmtId="0" fontId="26" fillId="0" borderId="0"/>
    <xf numFmtId="0" fontId="25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4" fillId="0" borderId="0"/>
    <xf numFmtId="0" fontId="26" fillId="0" borderId="0"/>
    <xf numFmtId="0" fontId="27" fillId="0" borderId="0"/>
    <xf numFmtId="0" fontId="30" fillId="0" borderId="0"/>
    <xf numFmtId="0" fontId="4" fillId="0" borderId="0"/>
    <xf numFmtId="0" fontId="4" fillId="0" borderId="0"/>
    <xf numFmtId="0" fontId="27" fillId="0" borderId="0"/>
    <xf numFmtId="0" fontId="25" fillId="0" borderId="0"/>
    <xf numFmtId="0" fontId="21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1" fillId="0" borderId="0"/>
    <xf numFmtId="0" fontId="38" fillId="0" borderId="0"/>
    <xf numFmtId="0" fontId="26" fillId="0" borderId="0"/>
    <xf numFmtId="0" fontId="4" fillId="0" borderId="0"/>
    <xf numFmtId="0" fontId="39" fillId="0" borderId="0"/>
    <xf numFmtId="0" fontId="27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135" fillId="0" borderId="0"/>
    <xf numFmtId="0" fontId="13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35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30" fillId="0" borderId="0"/>
    <xf numFmtId="0" fontId="4" fillId="0" borderId="0"/>
    <xf numFmtId="0" fontId="27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69" fillId="0" borderId="0"/>
    <xf numFmtId="0" fontId="137" fillId="0" borderId="0"/>
    <xf numFmtId="0" fontId="26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37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1" fillId="0" borderId="0"/>
    <xf numFmtId="0" fontId="4" fillId="0" borderId="0"/>
    <xf numFmtId="0" fontId="25" fillId="0" borderId="0"/>
    <xf numFmtId="0" fontId="21" fillId="0" borderId="0"/>
    <xf numFmtId="0" fontId="26" fillId="0" borderId="0"/>
    <xf numFmtId="0" fontId="4" fillId="0" borderId="0"/>
    <xf numFmtId="0" fontId="3" fillId="0" borderId="0"/>
    <xf numFmtId="0" fontId="136" fillId="0" borderId="0"/>
    <xf numFmtId="0" fontId="4" fillId="0" borderId="0"/>
    <xf numFmtId="0" fontId="30" fillId="0" borderId="0"/>
    <xf numFmtId="0" fontId="28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21" fillId="0" borderId="0"/>
    <xf numFmtId="0" fontId="4" fillId="0" borderId="0"/>
    <xf numFmtId="0" fontId="25" fillId="0" borderId="0"/>
    <xf numFmtId="0" fontId="136" fillId="0" borderId="0"/>
    <xf numFmtId="0" fontId="30" fillId="0" borderId="0"/>
    <xf numFmtId="0" fontId="4" fillId="0" borderId="0"/>
    <xf numFmtId="0" fontId="30" fillId="0" borderId="0"/>
    <xf numFmtId="0" fontId="21" fillId="0" borderId="0"/>
    <xf numFmtId="0" fontId="4" fillId="0" borderId="0"/>
    <xf numFmtId="0" fontId="4" fillId="0" borderId="0"/>
    <xf numFmtId="0" fontId="71" fillId="0" borderId="0"/>
    <xf numFmtId="0" fontId="71" fillId="0" borderId="0"/>
    <xf numFmtId="0" fontId="26" fillId="0" borderId="0"/>
    <xf numFmtId="0" fontId="4" fillId="0" borderId="0"/>
    <xf numFmtId="0" fontId="4" fillId="0" borderId="0"/>
    <xf numFmtId="0" fontId="71" fillId="0" borderId="0"/>
    <xf numFmtId="0" fontId="4" fillId="0" borderId="0"/>
    <xf numFmtId="0" fontId="26" fillId="0" borderId="0"/>
    <xf numFmtId="0" fontId="26" fillId="0" borderId="0"/>
    <xf numFmtId="0" fontId="4" fillId="0" borderId="0"/>
    <xf numFmtId="0" fontId="21" fillId="0" borderId="0"/>
    <xf numFmtId="0" fontId="26" fillId="0" borderId="0"/>
    <xf numFmtId="0" fontId="13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4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13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217" fontId="27" fillId="0" borderId="0"/>
    <xf numFmtId="0" fontId="4" fillId="0" borderId="0"/>
    <xf numFmtId="0" fontId="27" fillId="0" borderId="0"/>
    <xf numFmtId="0" fontId="26" fillId="0" borderId="0"/>
    <xf numFmtId="0" fontId="4" fillId="0" borderId="0"/>
    <xf numFmtId="0" fontId="54" fillId="0" borderId="0"/>
    <xf numFmtId="0" fontId="27" fillId="10" borderId="29" applyNumberFormat="0" applyFont="0" applyAlignment="0" applyProtection="0"/>
    <xf numFmtId="0" fontId="27" fillId="10" borderId="29" applyNumberFormat="0" applyFont="0" applyAlignment="0" applyProtection="0"/>
    <xf numFmtId="0" fontId="27" fillId="10" borderId="29" applyNumberFormat="0" applyFont="0" applyAlignment="0" applyProtection="0"/>
    <xf numFmtId="0" fontId="30" fillId="10" borderId="29" applyNumberFormat="0" applyFont="0" applyAlignment="0" applyProtection="0"/>
    <xf numFmtId="0" fontId="30" fillId="10" borderId="29" applyNumberFormat="0" applyFont="0" applyAlignment="0" applyProtection="0"/>
    <xf numFmtId="0" fontId="29" fillId="5" borderId="7" applyNumberFormat="0" applyFont="0" applyAlignment="0" applyProtection="0"/>
    <xf numFmtId="0" fontId="30" fillId="10" borderId="29" applyNumberFormat="0" applyFont="0" applyAlignment="0" applyProtection="0"/>
    <xf numFmtId="0" fontId="27" fillId="10" borderId="29" applyNumberFormat="0" applyFont="0" applyAlignment="0" applyProtection="0"/>
    <xf numFmtId="0" fontId="30" fillId="10" borderId="29" applyNumberFormat="0" applyFont="0" applyAlignment="0" applyProtection="0"/>
    <xf numFmtId="0" fontId="29" fillId="5" borderId="7" applyNumberFormat="0" applyFont="0" applyAlignment="0" applyProtection="0"/>
    <xf numFmtId="0" fontId="29" fillId="5" borderId="7" applyNumberFormat="0" applyFont="0" applyAlignment="0" applyProtection="0"/>
    <xf numFmtId="0" fontId="29" fillId="5" borderId="7" applyNumberFormat="0" applyFont="0" applyAlignment="0" applyProtection="0"/>
    <xf numFmtId="0" fontId="30" fillId="10" borderId="29" applyNumberFormat="0" applyFont="0" applyAlignment="0" applyProtection="0"/>
    <xf numFmtId="0" fontId="27" fillId="10" borderId="29" applyNumberFormat="0" applyFont="0" applyAlignment="0" applyProtection="0"/>
    <xf numFmtId="0" fontId="30" fillId="10" borderId="29" applyNumberFormat="0" applyFont="0" applyAlignment="0" applyProtection="0"/>
    <xf numFmtId="0" fontId="29" fillId="5" borderId="7" applyNumberFormat="0" applyFont="0" applyAlignment="0" applyProtection="0"/>
    <xf numFmtId="0" fontId="30" fillId="10" borderId="29" applyNumberFormat="0" applyFont="0" applyAlignment="0" applyProtection="0"/>
    <xf numFmtId="0" fontId="27" fillId="10" borderId="29" applyNumberFormat="0" applyFont="0" applyAlignment="0" applyProtection="0"/>
    <xf numFmtId="0" fontId="30" fillId="10" borderId="29" applyNumberFormat="0" applyFont="0" applyAlignment="0" applyProtection="0"/>
    <xf numFmtId="0" fontId="29" fillId="5" borderId="7" applyNumberFormat="0" applyFont="0" applyAlignment="0" applyProtection="0"/>
    <xf numFmtId="0" fontId="30" fillId="10" borderId="29" applyNumberFormat="0" applyFont="0" applyAlignment="0" applyProtection="0"/>
    <xf numFmtId="0" fontId="27" fillId="10" borderId="29" applyNumberFormat="0" applyFont="0" applyAlignment="0" applyProtection="0"/>
    <xf numFmtId="0" fontId="27" fillId="10" borderId="29" applyNumberFormat="0" applyFont="0" applyAlignment="0" applyProtection="0"/>
    <xf numFmtId="0" fontId="4" fillId="10" borderId="29" applyNumberFormat="0" applyFont="0" applyAlignment="0" applyProtection="0"/>
    <xf numFmtId="0" fontId="27" fillId="10" borderId="29" applyNumberFormat="0" applyFont="0" applyAlignment="0" applyProtection="0"/>
    <xf numFmtId="0" fontId="27" fillId="10" borderId="29" applyNumberFormat="0" applyFont="0" applyAlignment="0" applyProtection="0"/>
    <xf numFmtId="0" fontId="27" fillId="10" borderId="29" applyNumberFormat="0" applyFont="0" applyAlignment="0" applyProtection="0"/>
    <xf numFmtId="0" fontId="138" fillId="28" borderId="30" applyNumberFormat="0" applyAlignment="0" applyProtection="0"/>
    <xf numFmtId="0" fontId="138" fillId="28" borderId="30" applyNumberFormat="0" applyAlignment="0" applyProtection="0"/>
    <xf numFmtId="0" fontId="138" fillId="28" borderId="30" applyNumberFormat="0" applyAlignment="0" applyProtection="0"/>
    <xf numFmtId="0" fontId="139" fillId="29" borderId="30" applyNumberFormat="0" applyAlignment="0" applyProtection="0"/>
    <xf numFmtId="0" fontId="139" fillId="29" borderId="30" applyNumberFormat="0" applyAlignment="0" applyProtection="0"/>
    <xf numFmtId="0" fontId="138" fillId="28" borderId="30" applyNumberFormat="0" applyAlignment="0" applyProtection="0"/>
    <xf numFmtId="0" fontId="139" fillId="29" borderId="30" applyNumberFormat="0" applyAlignment="0" applyProtection="0"/>
    <xf numFmtId="0" fontId="140" fillId="29" borderId="30" applyNumberFormat="0" applyAlignment="0" applyProtection="0"/>
    <xf numFmtId="0" fontId="138" fillId="28" borderId="30" applyNumberFormat="0" applyAlignment="0" applyProtection="0"/>
    <xf numFmtId="0" fontId="141" fillId="29" borderId="30" applyNumberFormat="0" applyAlignment="0" applyProtection="0"/>
    <xf numFmtId="0" fontId="138" fillId="28" borderId="30" applyNumberFormat="0" applyAlignment="0" applyProtection="0"/>
    <xf numFmtId="0" fontId="138" fillId="28" borderId="30" applyNumberFormat="0" applyAlignment="0" applyProtection="0"/>
    <xf numFmtId="0" fontId="138" fillId="29" borderId="30" applyNumberFormat="0" applyAlignment="0" applyProtection="0"/>
    <xf numFmtId="0" fontId="138" fillId="28" borderId="30" applyNumberFormat="0" applyAlignment="0" applyProtection="0"/>
    <xf numFmtId="0" fontId="138" fillId="28" borderId="30" applyNumberFormat="0" applyAlignment="0" applyProtection="0"/>
    <xf numFmtId="0" fontId="138" fillId="28" borderId="30" applyNumberFormat="0" applyAlignment="0" applyProtection="0"/>
    <xf numFmtId="0" fontId="138" fillId="28" borderId="30" applyNumberFormat="0" applyAlignment="0" applyProtection="0"/>
    <xf numFmtId="18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54" fillId="0" borderId="10" applyNumberFormat="0" applyBorder="0"/>
    <xf numFmtId="9" fontId="127" fillId="0" borderId="10" applyNumberFormat="0" applyBorder="0"/>
    <xf numFmtId="188" fontId="4" fillId="0" borderId="0" applyFill="0" applyBorder="0" applyAlignment="0"/>
    <xf numFmtId="170" fontId="4" fillId="0" borderId="0" applyFill="0" applyBorder="0" applyAlignment="0"/>
    <xf numFmtId="188" fontId="4" fillId="0" borderId="0" applyFill="0" applyBorder="0" applyAlignment="0"/>
    <xf numFmtId="189" fontId="4" fillId="0" borderId="0" applyFill="0" applyBorder="0" applyAlignment="0"/>
    <xf numFmtId="170" fontId="4" fillId="0" borderId="0" applyFill="0" applyBorder="0" applyAlignment="0"/>
    <xf numFmtId="0" fontId="142" fillId="0" borderId="14" applyNumberFormat="0" applyFont="0" applyFill="0" applyBorder="0" applyAlignment="0">
      <alignment horizontal="centerContinuous"/>
    </xf>
    <xf numFmtId="37" fontId="36" fillId="0" borderId="0"/>
    <xf numFmtId="0" fontId="4" fillId="0" borderId="0">
      <alignment vertical="justify"/>
    </xf>
    <xf numFmtId="0" fontId="4" fillId="0" borderId="0">
      <alignment vertical="justify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1" fontId="4" fillId="0" borderId="9" applyNumberFormat="0" applyFill="0" applyAlignment="0" applyProtection="0">
      <alignment horizontal="center" vertical="center"/>
    </xf>
    <xf numFmtId="218" fontId="4" fillId="0" borderId="0"/>
    <xf numFmtId="0" fontId="143" fillId="0" borderId="0" applyNumberFormat="0" applyFont="0" applyFill="0" applyBorder="0" applyAlignment="0" applyProtection="0"/>
    <xf numFmtId="4" fontId="35" fillId="34" borderId="30" applyNumberFormat="0" applyProtection="0">
      <alignment vertical="center"/>
    </xf>
    <xf numFmtId="4" fontId="144" fillId="34" borderId="30" applyNumberFormat="0" applyProtection="0">
      <alignment vertical="center"/>
    </xf>
    <xf numFmtId="4" fontId="144" fillId="34" borderId="30" applyNumberFormat="0" applyProtection="0">
      <alignment vertical="center"/>
    </xf>
    <xf numFmtId="4" fontId="35" fillId="34" borderId="30" applyNumberFormat="0" applyProtection="0">
      <alignment horizontal="left" vertical="center" indent="1"/>
    </xf>
    <xf numFmtId="4" fontId="35" fillId="34" borderId="30" applyNumberFormat="0" applyProtection="0">
      <alignment horizontal="left" vertical="center" indent="1"/>
    </xf>
    <xf numFmtId="4" fontId="35" fillId="34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4" fontId="35" fillId="36" borderId="30" applyNumberFormat="0" applyProtection="0">
      <alignment horizontal="right" vertical="center"/>
    </xf>
    <xf numFmtId="4" fontId="35" fillId="36" borderId="30" applyNumberFormat="0" applyProtection="0">
      <alignment horizontal="right" vertical="center"/>
    </xf>
    <xf numFmtId="4" fontId="35" fillId="37" borderId="30" applyNumberFormat="0" applyProtection="0">
      <alignment horizontal="right" vertical="center"/>
    </xf>
    <xf numFmtId="4" fontId="35" fillId="37" borderId="30" applyNumberFormat="0" applyProtection="0">
      <alignment horizontal="right" vertical="center"/>
    </xf>
    <xf numFmtId="4" fontId="35" fillId="38" borderId="30" applyNumberFormat="0" applyProtection="0">
      <alignment horizontal="right" vertical="center"/>
    </xf>
    <xf numFmtId="4" fontId="35" fillId="38" borderId="30" applyNumberFormat="0" applyProtection="0">
      <alignment horizontal="right" vertical="center"/>
    </xf>
    <xf numFmtId="4" fontId="35" fillId="39" borderId="30" applyNumberFormat="0" applyProtection="0">
      <alignment horizontal="right" vertical="center"/>
    </xf>
    <xf numFmtId="4" fontId="35" fillId="39" borderId="30" applyNumberFormat="0" applyProtection="0">
      <alignment horizontal="right" vertical="center"/>
    </xf>
    <xf numFmtId="4" fontId="35" fillId="40" borderId="30" applyNumberFormat="0" applyProtection="0">
      <alignment horizontal="right" vertical="center"/>
    </xf>
    <xf numFmtId="4" fontId="35" fillId="40" borderId="30" applyNumberFormat="0" applyProtection="0">
      <alignment horizontal="right" vertical="center"/>
    </xf>
    <xf numFmtId="4" fontId="35" fillId="41" borderId="30" applyNumberFormat="0" applyProtection="0">
      <alignment horizontal="right" vertical="center"/>
    </xf>
    <xf numFmtId="4" fontId="35" fillId="41" borderId="30" applyNumberFormat="0" applyProtection="0">
      <alignment horizontal="right" vertical="center"/>
    </xf>
    <xf numFmtId="4" fontId="35" fillId="42" borderId="30" applyNumberFormat="0" applyProtection="0">
      <alignment horizontal="right" vertical="center"/>
    </xf>
    <xf numFmtId="4" fontId="35" fillId="42" borderId="30" applyNumberFormat="0" applyProtection="0">
      <alignment horizontal="right" vertical="center"/>
    </xf>
    <xf numFmtId="4" fontId="35" fillId="43" borderId="30" applyNumberFormat="0" applyProtection="0">
      <alignment horizontal="right" vertical="center"/>
    </xf>
    <xf numFmtId="4" fontId="35" fillId="43" borderId="30" applyNumberFormat="0" applyProtection="0">
      <alignment horizontal="right" vertical="center"/>
    </xf>
    <xf numFmtId="4" fontId="35" fillId="44" borderId="30" applyNumberFormat="0" applyProtection="0">
      <alignment horizontal="right" vertical="center"/>
    </xf>
    <xf numFmtId="4" fontId="35" fillId="44" borderId="30" applyNumberFormat="0" applyProtection="0">
      <alignment horizontal="right" vertical="center"/>
    </xf>
    <xf numFmtId="4" fontId="145" fillId="45" borderId="30" applyNumberFormat="0" applyProtection="0">
      <alignment horizontal="left" vertical="center" indent="1"/>
    </xf>
    <xf numFmtId="4" fontId="35" fillId="46" borderId="31" applyNumberFormat="0" applyProtection="0">
      <alignment horizontal="left" vertical="center" indent="1"/>
    </xf>
    <xf numFmtId="4" fontId="35" fillId="46" borderId="31" applyNumberFormat="0" applyProtection="0">
      <alignment horizontal="left" vertical="center" indent="1"/>
    </xf>
    <xf numFmtId="4" fontId="146" fillId="47" borderId="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4" fontId="35" fillId="46" borderId="30" applyNumberFormat="0" applyProtection="0">
      <alignment horizontal="left" vertical="center" indent="1"/>
    </xf>
    <xf numFmtId="4" fontId="35" fillId="46" borderId="30" applyNumberFormat="0" applyProtection="0">
      <alignment horizontal="left" vertical="center" indent="1"/>
    </xf>
    <xf numFmtId="4" fontId="35" fillId="48" borderId="30" applyNumberFormat="0" applyProtection="0">
      <alignment horizontal="left" vertical="center" indent="1"/>
    </xf>
    <xf numFmtId="4" fontId="35" fillId="48" borderId="30" applyNumberFormat="0" applyProtection="0">
      <alignment horizontal="left" vertical="center" indent="1"/>
    </xf>
    <xf numFmtId="0" fontId="4" fillId="48" borderId="30" applyNumberFormat="0" applyProtection="0">
      <alignment horizontal="left" vertical="center" indent="1"/>
    </xf>
    <xf numFmtId="0" fontId="4" fillId="48" borderId="30" applyNumberFormat="0" applyProtection="0">
      <alignment horizontal="left" vertical="center" indent="1"/>
    </xf>
    <xf numFmtId="0" fontId="4" fillId="48" borderId="30" applyNumberFormat="0" applyProtection="0">
      <alignment horizontal="left" vertical="center" indent="1"/>
    </xf>
    <xf numFmtId="0" fontId="4" fillId="48" borderId="30" applyNumberFormat="0" applyProtection="0">
      <alignment horizontal="left" vertical="center" indent="1"/>
    </xf>
    <xf numFmtId="0" fontId="4" fillId="49" borderId="30" applyNumberFormat="0" applyProtection="0">
      <alignment horizontal="left" vertical="center" indent="1"/>
    </xf>
    <xf numFmtId="0" fontId="4" fillId="49" borderId="30" applyNumberFormat="0" applyProtection="0">
      <alignment horizontal="left" vertical="center" indent="1"/>
    </xf>
    <xf numFmtId="0" fontId="4" fillId="49" borderId="30" applyNumberFormat="0" applyProtection="0">
      <alignment horizontal="left" vertical="center" indent="1"/>
    </xf>
    <xf numFmtId="0" fontId="4" fillId="49" borderId="30" applyNumberFormat="0" applyProtection="0">
      <alignment horizontal="left" vertical="center" indent="1"/>
    </xf>
    <xf numFmtId="0" fontId="4" fillId="31" borderId="30" applyNumberFormat="0" applyProtection="0">
      <alignment horizontal="left" vertical="center" indent="1"/>
    </xf>
    <xf numFmtId="0" fontId="4" fillId="31" borderId="30" applyNumberFormat="0" applyProtection="0">
      <alignment horizontal="left" vertical="center" indent="1"/>
    </xf>
    <xf numFmtId="0" fontId="4" fillId="31" borderId="30" applyNumberFormat="0" applyProtection="0">
      <alignment horizontal="left" vertical="center" indent="1"/>
    </xf>
    <xf numFmtId="0" fontId="4" fillId="31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4" fontId="35" fillId="33" borderId="30" applyNumberFormat="0" applyProtection="0">
      <alignment vertical="center"/>
    </xf>
    <xf numFmtId="4" fontId="35" fillId="33" borderId="30" applyNumberFormat="0" applyProtection="0">
      <alignment vertical="center"/>
    </xf>
    <xf numFmtId="4" fontId="144" fillId="33" borderId="30" applyNumberFormat="0" applyProtection="0">
      <alignment vertical="center"/>
    </xf>
    <xf numFmtId="4" fontId="144" fillId="33" borderId="30" applyNumberFormat="0" applyProtection="0">
      <alignment vertical="center"/>
    </xf>
    <xf numFmtId="4" fontId="35" fillId="33" borderId="30" applyNumberFormat="0" applyProtection="0">
      <alignment horizontal="left" vertical="center" indent="1"/>
    </xf>
    <xf numFmtId="4" fontId="35" fillId="33" borderId="30" applyNumberFormat="0" applyProtection="0">
      <alignment horizontal="left" vertical="center" indent="1"/>
    </xf>
    <xf numFmtId="4" fontId="35" fillId="33" borderId="30" applyNumberFormat="0" applyProtection="0">
      <alignment horizontal="left" vertical="center" indent="1"/>
    </xf>
    <xf numFmtId="4" fontId="35" fillId="33" borderId="30" applyNumberFormat="0" applyProtection="0">
      <alignment horizontal="left" vertical="center" indent="1"/>
    </xf>
    <xf numFmtId="4" fontId="35" fillId="46" borderId="30" applyNumberFormat="0" applyProtection="0">
      <alignment horizontal="right" vertical="center"/>
    </xf>
    <xf numFmtId="4" fontId="144" fillId="46" borderId="30" applyNumberFormat="0" applyProtection="0">
      <alignment horizontal="right" vertical="center"/>
    </xf>
    <xf numFmtId="4" fontId="144" fillId="46" borderId="30" applyNumberFormat="0" applyProtection="0">
      <alignment horizontal="right" vertical="center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4" fillId="35" borderId="30" applyNumberFormat="0" applyProtection="0">
      <alignment horizontal="left" vertical="center" indent="1"/>
    </xf>
    <xf numFmtId="0" fontId="147" fillId="0" borderId="0"/>
    <xf numFmtId="4" fontId="148" fillId="46" borderId="30" applyNumberFormat="0" applyProtection="0">
      <alignment horizontal="right" vertical="center"/>
    </xf>
    <xf numFmtId="4" fontId="148" fillId="46" borderId="30" applyNumberFormat="0" applyProtection="0">
      <alignment horizontal="right" vertical="center"/>
    </xf>
    <xf numFmtId="0" fontId="149" fillId="0" borderId="0">
      <alignment horizontal="left"/>
    </xf>
    <xf numFmtId="0" fontId="74" fillId="0" borderId="12" applyAlignment="0">
      <alignment horizontal="centerContinuous"/>
    </xf>
    <xf numFmtId="0" fontId="124" fillId="0" borderId="0"/>
    <xf numFmtId="0" fontId="78" fillId="0" borderId="0"/>
    <xf numFmtId="219" fontId="150" fillId="0" borderId="0"/>
    <xf numFmtId="0" fontId="151" fillId="0" borderId="0" applyNumberFormat="0" applyBorder="0" applyAlignment="0"/>
    <xf numFmtId="0" fontId="146" fillId="0" borderId="0" applyNumberFormat="0" applyBorder="0" applyAlignment="0"/>
    <xf numFmtId="0" fontId="145" fillId="0" borderId="0" applyNumberFormat="0" applyBorder="0" applyAlignment="0"/>
    <xf numFmtId="0" fontId="152" fillId="0" borderId="0" applyNumberFormat="0" applyBorder="0" applyAlignment="0"/>
    <xf numFmtId="0" fontId="126" fillId="0" borderId="0"/>
    <xf numFmtId="0" fontId="153" fillId="33" borderId="0">
      <alignment wrapText="1"/>
    </xf>
    <xf numFmtId="3" fontId="4" fillId="0" borderId="15" applyNumberFormat="0" applyFont="0" applyFill="0" applyAlignment="0" applyProtection="0">
      <alignment vertical="center"/>
    </xf>
    <xf numFmtId="49" fontId="35" fillId="0" borderId="0" applyFill="0" applyBorder="0" applyAlignment="0"/>
    <xf numFmtId="220" fontId="4" fillId="0" borderId="0" applyFill="0" applyBorder="0" applyAlignment="0"/>
    <xf numFmtId="221" fontId="4" fillId="0" borderId="0" applyFill="0" applyBorder="0" applyAlignment="0"/>
    <xf numFmtId="0" fontId="154" fillId="0" borderId="32"/>
    <xf numFmtId="40" fontId="155" fillId="0" borderId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60" fillId="0" borderId="33" applyNumberFormat="0" applyFill="0" applyAlignment="0" applyProtection="0"/>
    <xf numFmtId="0" fontId="160" fillId="0" borderId="33" applyNumberFormat="0" applyFill="0" applyAlignment="0" applyProtection="0"/>
    <xf numFmtId="0" fontId="160" fillId="0" borderId="33" applyNumberFormat="0" applyFill="0" applyAlignment="0" applyProtection="0"/>
    <xf numFmtId="0" fontId="161" fillId="0" borderId="34" applyNumberFormat="0" applyFill="0" applyAlignment="0" applyProtection="0"/>
    <xf numFmtId="0" fontId="161" fillId="0" borderId="34" applyNumberFormat="0" applyFill="0" applyAlignment="0" applyProtection="0"/>
    <xf numFmtId="0" fontId="160" fillId="0" borderId="33" applyNumberFormat="0" applyFill="0" applyAlignment="0" applyProtection="0"/>
    <xf numFmtId="0" fontId="161" fillId="0" borderId="34" applyNumberFormat="0" applyFill="0" applyAlignment="0" applyProtection="0"/>
    <xf numFmtId="0" fontId="162" fillId="0" borderId="34" applyNumberFormat="0" applyFill="0" applyAlignment="0" applyProtection="0"/>
    <xf numFmtId="0" fontId="160" fillId="0" borderId="33" applyNumberFormat="0" applyFill="0" applyAlignment="0" applyProtection="0"/>
    <xf numFmtId="0" fontId="163" fillId="0" borderId="34" applyNumberFormat="0" applyFill="0" applyAlignment="0" applyProtection="0"/>
    <xf numFmtId="0" fontId="160" fillId="0" borderId="33" applyNumberFormat="0" applyFill="0" applyAlignment="0" applyProtection="0"/>
    <xf numFmtId="0" fontId="160" fillId="0" borderId="33" applyNumberFormat="0" applyFill="0" applyAlignment="0" applyProtection="0"/>
    <xf numFmtId="0" fontId="160" fillId="0" borderId="34" applyNumberFormat="0" applyFill="0" applyAlignment="0" applyProtection="0"/>
    <xf numFmtId="0" fontId="160" fillId="0" borderId="33" applyNumberFormat="0" applyFill="0" applyAlignment="0" applyProtection="0"/>
    <xf numFmtId="0" fontId="160" fillId="0" borderId="33" applyNumberFormat="0" applyFill="0" applyAlignment="0" applyProtection="0"/>
    <xf numFmtId="0" fontId="160" fillId="0" borderId="33" applyNumberFormat="0" applyFill="0" applyAlignment="0" applyProtection="0"/>
    <xf numFmtId="0" fontId="160" fillId="0" borderId="33" applyNumberFormat="0" applyFill="0" applyAlignment="0" applyProtection="0"/>
    <xf numFmtId="40" fontId="54" fillId="0" borderId="0" applyFont="0" applyFill="0" applyBorder="0" applyAlignment="0" applyProtection="0"/>
    <xf numFmtId="6" fontId="54" fillId="0" borderId="0" applyFont="0" applyFill="0" applyBorder="0" applyAlignment="0" applyProtection="0"/>
    <xf numFmtId="8" fontId="164" fillId="0" borderId="0" applyFont="0" applyFill="0" applyBorder="0" applyAlignment="0" applyProtection="0"/>
    <xf numFmtId="5" fontId="165" fillId="0" borderId="8">
      <alignment horizontal="left" vertical="top"/>
    </xf>
    <xf numFmtId="5" fontId="166" fillId="0" borderId="9">
      <alignment horizontal="left" vertical="top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16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69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76" fillId="0" borderId="0">
      <alignment horizontal="left"/>
    </xf>
    <xf numFmtId="0" fontId="124" fillId="0" borderId="35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70" fillId="0" borderId="0" applyNumberFormat="0" applyFill="0" applyBorder="0" applyAlignment="0" applyProtection="0"/>
    <xf numFmtId="0" fontId="60" fillId="29" borderId="16" applyNumberFormat="0" applyAlignment="0" applyProtection="0"/>
    <xf numFmtId="0" fontId="60" fillId="29" borderId="16" applyNumberFormat="0" applyAlignment="0" applyProtection="0"/>
    <xf numFmtId="0" fontId="60" fillId="29" borderId="16" applyNumberFormat="0" applyAlignment="0" applyProtection="0"/>
    <xf numFmtId="0" fontId="60" fillId="29" borderId="16" applyNumberFormat="0" applyAlignment="0" applyProtection="0"/>
    <xf numFmtId="0" fontId="60" fillId="29" borderId="16" applyNumberFormat="0" applyAlignment="0" applyProtection="0"/>
    <xf numFmtId="0" fontId="60" fillId="29" borderId="16" applyNumberFormat="0" applyAlignment="0" applyProtection="0"/>
    <xf numFmtId="0" fontId="57" fillId="29" borderId="16" applyNumberFormat="0" applyAlignment="0" applyProtection="0"/>
    <xf numFmtId="0" fontId="57" fillId="29" borderId="16" applyNumberFormat="0" applyAlignment="0" applyProtection="0"/>
    <xf numFmtId="0" fontId="56" fillId="28" borderId="16" applyNumberFormat="0" applyAlignment="0" applyProtection="0"/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222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223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29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9" fillId="0" borderId="0" applyFont="0" applyFill="0" applyBorder="0" applyAlignment="0" applyProtection="0"/>
    <xf numFmtId="173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9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38" fillId="0" borderId="0" applyFont="0" applyFill="0" applyBorder="0" applyAlignment="0" applyProtection="0"/>
    <xf numFmtId="43" fontId="21" fillId="0" borderId="0" applyFont="0" applyFill="0" applyBorder="0" applyAlignment="0" applyProtection="0"/>
    <xf numFmtId="167" fontId="4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71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6" fillId="0" borderId="0" applyFont="0" applyFill="0" applyBorder="0" applyAlignment="0" applyProtection="0"/>
    <xf numFmtId="193" fontId="38" fillId="0" borderId="0" applyFont="0" applyFill="0" applyBorder="0" applyAlignment="0" applyProtection="0"/>
    <xf numFmtId="193" fontId="38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5" fillId="0" borderId="0" applyFont="0" applyFill="0" applyBorder="0" applyAlignment="0" applyProtection="0"/>
    <xf numFmtId="167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2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" fillId="0" borderId="0" applyFont="0" applyFill="0" applyBorder="0" applyAlignment="0" applyProtection="0"/>
    <xf numFmtId="22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43" fontId="26" fillId="0" borderId="0" applyFont="0" applyFill="0" applyBorder="0" applyAlignment="0" applyProtection="0"/>
    <xf numFmtId="222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83" fontId="35" fillId="0" borderId="0" applyFont="0" applyFill="0" applyBorder="0" applyAlignment="0" applyProtection="0"/>
    <xf numFmtId="5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9" fontId="44" fillId="0" borderId="0" applyFill="0" applyBorder="0" applyAlignment="0" applyProtection="0"/>
    <xf numFmtId="227" fontId="27" fillId="0" borderId="0" applyFon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172" fillId="0" borderId="0" applyNumberFormat="0" applyFill="0" applyBorder="0" applyAlignment="0" applyProtection="0">
      <alignment vertical="top"/>
      <protection locked="0"/>
    </xf>
    <xf numFmtId="0" fontId="173" fillId="0" borderId="0" applyNumberFormat="0" applyFill="0" applyBorder="0" applyAlignment="0" applyProtection="0">
      <alignment vertical="top"/>
      <protection locked="0"/>
    </xf>
    <xf numFmtId="0" fontId="63" fillId="30" borderId="17" applyNumberFormat="0" applyAlignment="0" applyProtection="0"/>
    <xf numFmtId="0" fontId="63" fillId="30" borderId="17" applyNumberFormat="0" applyAlignment="0" applyProtection="0"/>
    <xf numFmtId="0" fontId="63" fillId="30" borderId="17" applyNumberFormat="0" applyAlignment="0" applyProtection="0"/>
    <xf numFmtId="0" fontId="63" fillId="30" borderId="17" applyNumberFormat="0" applyAlignment="0" applyProtection="0"/>
    <xf numFmtId="0" fontId="63" fillId="30" borderId="17" applyNumberFormat="0" applyAlignment="0" applyProtection="0"/>
    <xf numFmtId="0" fontId="63" fillId="30" borderId="17" applyNumberFormat="0" applyAlignment="0" applyProtection="0"/>
    <xf numFmtId="0" fontId="63" fillId="30" borderId="17" applyNumberFormat="0" applyAlignment="0" applyProtection="0"/>
    <xf numFmtId="0" fontId="63" fillId="30" borderId="17" applyNumberFormat="0" applyAlignment="0" applyProtection="0"/>
    <xf numFmtId="0" fontId="63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4" fillId="30" borderId="17" applyNumberFormat="0" applyAlignment="0" applyProtection="0"/>
    <xf numFmtId="0" fontId="63" fillId="30" borderId="17" applyNumberFormat="0" applyAlignment="0" applyProtection="0"/>
    <xf numFmtId="0" fontId="122" fillId="0" borderId="28" applyNumberFormat="0" applyFill="0" applyAlignment="0" applyProtection="0"/>
    <xf numFmtId="0" fontId="122" fillId="0" borderId="28" applyNumberFormat="0" applyFill="0" applyAlignment="0" applyProtection="0"/>
    <xf numFmtId="0" fontId="122" fillId="0" borderId="28" applyNumberFormat="0" applyFill="0" applyAlignment="0" applyProtection="0"/>
    <xf numFmtId="0" fontId="119" fillId="0" borderId="28" applyNumberFormat="0" applyFill="0" applyAlignment="0" applyProtection="0"/>
    <xf numFmtId="0" fontId="118" fillId="0" borderId="27" applyNumberFormat="0" applyFill="0" applyAlignment="0" applyProtection="0"/>
    <xf numFmtId="0" fontId="84" fillId="11" borderId="0" applyNumberFormat="0" applyBorder="0" applyAlignment="0" applyProtection="0"/>
    <xf numFmtId="0" fontId="84" fillId="11" borderId="0" applyNumberFormat="0" applyBorder="0" applyAlignment="0" applyProtection="0"/>
    <xf numFmtId="0" fontId="84" fillId="11" borderId="0" applyNumberFormat="0" applyBorder="0" applyAlignment="0" applyProtection="0"/>
    <xf numFmtId="0" fontId="85" fillId="11" borderId="0" applyNumberFormat="0" applyBorder="0" applyAlignment="0" applyProtection="0"/>
    <xf numFmtId="0" fontId="84" fillId="14" borderId="0" applyNumberFormat="0" applyBorder="0" applyAlignment="0" applyProtection="0"/>
    <xf numFmtId="0" fontId="174" fillId="0" borderId="0" applyNumberFormat="0" applyFill="0" applyBorder="0" applyAlignment="0" applyProtection="0">
      <alignment vertical="top"/>
      <protection locked="0"/>
    </xf>
    <xf numFmtId="0" fontId="175" fillId="0" borderId="0" applyNumberFormat="0" applyFill="0" applyBorder="0" applyAlignment="0" applyProtection="0">
      <alignment vertical="top"/>
      <protection locked="0"/>
    </xf>
    <xf numFmtId="0" fontId="176" fillId="0" borderId="0" applyNumberFormat="0" applyFill="0" applyBorder="0" applyAlignment="0" applyProtection="0">
      <alignment vertical="top"/>
      <protection locked="0"/>
    </xf>
    <xf numFmtId="9" fontId="177" fillId="0" borderId="0" applyFont="0" applyFill="0" applyBorder="0" applyAlignment="0" applyProtection="0"/>
    <xf numFmtId="0" fontId="25" fillId="0" borderId="0"/>
    <xf numFmtId="228" fontId="150" fillId="0" borderId="0"/>
    <xf numFmtId="229" fontId="150" fillId="0" borderId="0"/>
    <xf numFmtId="0" fontId="4" fillId="0" borderId="0"/>
    <xf numFmtId="0" fontId="4" fillId="0" borderId="0"/>
    <xf numFmtId="0" fontId="21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7" fillId="0" borderId="0"/>
    <xf numFmtId="0" fontId="178" fillId="0" borderId="0"/>
    <xf numFmtId="0" fontId="4" fillId="0" borderId="0"/>
    <xf numFmtId="0" fontId="29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136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20" fillId="0" borderId="0"/>
    <xf numFmtId="0" fontId="26" fillId="0" borderId="0"/>
    <xf numFmtId="0" fontId="4" fillId="0" borderId="0"/>
    <xf numFmtId="0" fontId="26" fillId="0" borderId="0"/>
    <xf numFmtId="0" fontId="27" fillId="0" borderId="0"/>
    <xf numFmtId="0" fontId="26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5" fillId="0" borderId="0"/>
    <xf numFmtId="0" fontId="27" fillId="0" borderId="0"/>
    <xf numFmtId="0" fontId="26" fillId="0" borderId="0"/>
    <xf numFmtId="228" fontId="150" fillId="0" borderId="0"/>
    <xf numFmtId="228" fontId="150" fillId="0" borderId="0"/>
    <xf numFmtId="0" fontId="26" fillId="0" borderId="0"/>
    <xf numFmtId="0" fontId="21" fillId="0" borderId="0"/>
    <xf numFmtId="0" fontId="26" fillId="0" borderId="0"/>
    <xf numFmtId="0" fontId="4" fillId="0" borderId="0"/>
    <xf numFmtId="0" fontId="110" fillId="12" borderId="16" applyNumberFormat="0" applyAlignment="0" applyProtection="0"/>
    <xf numFmtId="0" fontId="110" fillId="12" borderId="16" applyNumberFormat="0" applyAlignment="0" applyProtection="0"/>
    <xf numFmtId="0" fontId="110" fillId="12" borderId="16" applyNumberFormat="0" applyAlignment="0" applyProtection="0"/>
    <xf numFmtId="0" fontId="110" fillId="12" borderId="16" applyNumberFormat="0" applyAlignment="0" applyProtection="0"/>
    <xf numFmtId="0" fontId="110" fillId="12" borderId="16" applyNumberFormat="0" applyAlignment="0" applyProtection="0"/>
    <xf numFmtId="0" fontId="110" fillId="12" borderId="16" applyNumberFormat="0" applyAlignment="0" applyProtection="0"/>
    <xf numFmtId="0" fontId="111" fillId="12" borderId="16" applyNumberFormat="0" applyAlignment="0" applyProtection="0"/>
    <xf numFmtId="0" fontId="111" fillId="12" borderId="16" applyNumberFormat="0" applyAlignment="0" applyProtection="0"/>
    <xf numFmtId="0" fontId="110" fillId="15" borderId="16" applyNumberFormat="0" applyAlignment="0" applyProtection="0"/>
    <xf numFmtId="0" fontId="132" fillId="15" borderId="0" applyNumberFormat="0" applyBorder="0" applyAlignment="0" applyProtection="0"/>
    <xf numFmtId="0" fontId="132" fillId="15" borderId="0" applyNumberFormat="0" applyBorder="0" applyAlignment="0" applyProtection="0"/>
    <xf numFmtId="0" fontId="132" fillId="15" borderId="0" applyNumberFormat="0" applyBorder="0" applyAlignment="0" applyProtection="0"/>
    <xf numFmtId="0" fontId="129" fillId="15" borderId="0" applyNumberFormat="0" applyBorder="0" applyAlignment="0" applyProtection="0"/>
    <xf numFmtId="0" fontId="128" fillId="15" borderId="0" applyNumberFormat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60" fillId="0" borderId="34" applyNumberFormat="0" applyFill="0" applyAlignment="0" applyProtection="0"/>
    <xf numFmtId="0" fontId="160" fillId="0" borderId="34" applyNumberFormat="0" applyFill="0" applyAlignment="0" applyProtection="0"/>
    <xf numFmtId="0" fontId="160" fillId="0" borderId="34" applyNumberFormat="0" applyFill="0" applyAlignment="0" applyProtection="0"/>
    <xf numFmtId="0" fontId="160" fillId="0" borderId="34" applyNumberFormat="0" applyFill="0" applyAlignment="0" applyProtection="0"/>
    <xf numFmtId="0" fontId="160" fillId="0" borderId="34" applyNumberFormat="0" applyFill="0" applyAlignment="0" applyProtection="0"/>
    <xf numFmtId="0" fontId="160" fillId="0" borderId="34" applyNumberFormat="0" applyFill="0" applyAlignment="0" applyProtection="0"/>
    <xf numFmtId="0" fontId="161" fillId="0" borderId="34" applyNumberFormat="0" applyFill="0" applyAlignment="0" applyProtection="0"/>
    <xf numFmtId="0" fontId="161" fillId="0" borderId="34" applyNumberFormat="0" applyFill="0" applyAlignment="0" applyProtection="0"/>
    <xf numFmtId="0" fontId="160" fillId="0" borderId="33" applyNumberFormat="0" applyFill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8" fillId="9" borderId="0" applyNumberFormat="0" applyBorder="0" applyAlignment="0" applyProtection="0"/>
    <xf numFmtId="0" fontId="47" fillId="13" borderId="0" applyNumberFormat="0" applyBorder="0" applyAlignment="0" applyProtection="0"/>
    <xf numFmtId="230" fontId="179" fillId="0" borderId="0" applyFont="0" applyFill="0" applyBorder="0" applyAlignment="0" applyProtection="0"/>
    <xf numFmtId="231" fontId="179" fillId="0" borderId="0" applyFont="0" applyFill="0" applyBorder="0" applyAlignment="0" applyProtection="0"/>
    <xf numFmtId="232" fontId="179" fillId="0" borderId="0" applyFont="0" applyFill="0" applyBorder="0" applyAlignment="0" applyProtection="0"/>
    <xf numFmtId="233" fontId="179" fillId="0" borderId="0" applyFont="0" applyFill="0" applyBorder="0" applyAlignment="0" applyProtection="0"/>
    <xf numFmtId="0" fontId="4" fillId="0" borderId="0"/>
    <xf numFmtId="0" fontId="4" fillId="0" borderId="0"/>
    <xf numFmtId="0" fontId="180" fillId="0" borderId="0"/>
    <xf numFmtId="0" fontId="4" fillId="0" borderId="0"/>
    <xf numFmtId="0" fontId="177" fillId="0" borderId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1" fillId="24" borderId="0" applyNumberFormat="0" applyBorder="0" applyAlignment="0" applyProtection="0"/>
    <xf numFmtId="0" fontId="40" fillId="23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1" fillId="25" borderId="0" applyNumberFormat="0" applyBorder="0" applyAlignment="0" applyProtection="0"/>
    <xf numFmtId="0" fontId="40" fillId="19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1" fillId="26" borderId="0" applyNumberFormat="0" applyBorder="0" applyAlignment="0" applyProtection="0"/>
    <xf numFmtId="0" fontId="40" fillId="17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1" fillId="20" borderId="0" applyNumberFormat="0" applyBorder="0" applyAlignment="0" applyProtection="0"/>
    <xf numFmtId="0" fontId="40" fillId="27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1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1" fillId="19" borderId="0" applyNumberFormat="0" applyBorder="0" applyAlignment="0" applyProtection="0"/>
    <xf numFmtId="0" fontId="40" fillId="25" borderId="0" applyNumberFormat="0" applyBorder="0" applyAlignment="0" applyProtection="0"/>
    <xf numFmtId="0" fontId="138" fillId="29" borderId="30" applyNumberFormat="0" applyAlignment="0" applyProtection="0"/>
    <xf numFmtId="0" fontId="138" fillId="29" borderId="30" applyNumberFormat="0" applyAlignment="0" applyProtection="0"/>
    <xf numFmtId="0" fontId="138" fillId="29" borderId="30" applyNumberFormat="0" applyAlignment="0" applyProtection="0"/>
    <xf numFmtId="0" fontId="138" fillId="29" borderId="30" applyNumberFormat="0" applyAlignment="0" applyProtection="0"/>
    <xf numFmtId="0" fontId="138" fillId="29" borderId="30" applyNumberFormat="0" applyAlignment="0" applyProtection="0"/>
    <xf numFmtId="0" fontId="138" fillId="29" borderId="30" applyNumberFormat="0" applyAlignment="0" applyProtection="0"/>
    <xf numFmtId="0" fontId="139" fillId="29" borderId="30" applyNumberFormat="0" applyAlignment="0" applyProtection="0"/>
    <xf numFmtId="0" fontId="139" fillId="29" borderId="30" applyNumberFormat="0" applyAlignment="0" applyProtection="0"/>
    <xf numFmtId="0" fontId="138" fillId="28" borderId="30" applyNumberFormat="0" applyAlignment="0" applyProtection="0"/>
    <xf numFmtId="0" fontId="4" fillId="10" borderId="29" applyNumberFormat="0" applyFont="0" applyAlignment="0" applyProtection="0"/>
    <xf numFmtId="0" fontId="29" fillId="10" borderId="29" applyNumberFormat="0" applyFont="0" applyAlignment="0" applyProtection="0"/>
    <xf numFmtId="0" fontId="4" fillId="10" borderId="29" applyNumberFormat="0" applyFont="0" applyAlignment="0" applyProtection="0"/>
    <xf numFmtId="0" fontId="4" fillId="10" borderId="29" applyNumberFormat="0" applyFont="0" applyAlignment="0" applyProtection="0"/>
    <xf numFmtId="0" fontId="4" fillId="10" borderId="29" applyNumberFormat="0" applyFont="0" applyAlignment="0" applyProtection="0"/>
    <xf numFmtId="0" fontId="4" fillId="10" borderId="29" applyNumberFormat="0" applyFont="0" applyAlignment="0" applyProtection="0"/>
    <xf numFmtId="0" fontId="4" fillId="10" borderId="29" applyNumberFormat="0" applyFont="0" applyAlignment="0" applyProtection="0"/>
    <xf numFmtId="0" fontId="29" fillId="10" borderId="29" applyNumberFormat="0" applyFont="0" applyAlignment="0" applyProtection="0"/>
    <xf numFmtId="0" fontId="29" fillId="10" borderId="29" applyNumberFormat="0" applyFont="0" applyAlignment="0" applyProtection="0"/>
    <xf numFmtId="0" fontId="29" fillId="10" borderId="29" applyNumberFormat="0" applyFont="0" applyAlignment="0" applyProtection="0"/>
    <xf numFmtId="0" fontId="26" fillId="10" borderId="29" applyNumberFormat="0" applyFont="0" applyAlignment="0" applyProtection="0"/>
    <xf numFmtId="0" fontId="181" fillId="10" borderId="29" applyNumberFormat="0" applyFont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4" fillId="0" borderId="20" applyNumberFormat="0" applyFill="0" applyAlignment="0" applyProtection="0"/>
    <xf numFmtId="0" fontId="91" fillId="0" borderId="20" applyNumberFormat="0" applyFill="0" applyAlignment="0" applyProtection="0"/>
    <xf numFmtId="0" fontId="90" fillId="0" borderId="19" applyNumberFormat="0" applyFill="0" applyAlignment="0" applyProtection="0"/>
    <xf numFmtId="0" fontId="99" fillId="0" borderId="22" applyNumberFormat="0" applyFill="0" applyAlignment="0" applyProtection="0"/>
    <xf numFmtId="0" fontId="99" fillId="0" borderId="22" applyNumberFormat="0" applyFill="0" applyAlignment="0" applyProtection="0"/>
    <xf numFmtId="0" fontId="99" fillId="0" borderId="22" applyNumberFormat="0" applyFill="0" applyAlignment="0" applyProtection="0"/>
    <xf numFmtId="0" fontId="96" fillId="0" borderId="22" applyNumberFormat="0" applyFill="0" applyAlignment="0" applyProtection="0"/>
    <xf numFmtId="0" fontId="95" fillId="0" borderId="21" applyNumberFormat="0" applyFill="0" applyAlignment="0" applyProtection="0"/>
    <xf numFmtId="0" fontId="104" fillId="0" borderId="24" applyNumberFormat="0" applyFill="0" applyAlignment="0" applyProtection="0"/>
    <xf numFmtId="0" fontId="104" fillId="0" borderId="24" applyNumberFormat="0" applyFill="0" applyAlignment="0" applyProtection="0"/>
    <xf numFmtId="0" fontId="104" fillId="0" borderId="24" applyNumberFormat="0" applyFill="0" applyAlignment="0" applyProtection="0"/>
    <xf numFmtId="0" fontId="101" fillId="0" borderId="24" applyNumberFormat="0" applyFill="0" applyAlignment="0" applyProtection="0"/>
    <xf numFmtId="0" fontId="100" fillId="0" borderId="23" applyNumberFormat="0" applyFill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82" fillId="0" borderId="0" applyFont="0" applyFill="0" applyBorder="0" applyAlignment="0" applyProtection="0"/>
    <xf numFmtId="0" fontId="182" fillId="0" borderId="0" applyFont="0" applyFill="0" applyBorder="0" applyAlignment="0" applyProtection="0"/>
    <xf numFmtId="0" fontId="36" fillId="0" borderId="0">
      <alignment vertical="center"/>
    </xf>
    <xf numFmtId="40" fontId="183" fillId="0" borderId="0" applyFont="0" applyFill="0" applyBorder="0" applyAlignment="0" applyProtection="0"/>
    <xf numFmtId="38" fontId="183" fillId="0" borderId="0" applyFont="0" applyFill="0" applyBorder="0" applyAlignment="0" applyProtection="0"/>
    <xf numFmtId="0" fontId="183" fillId="0" borderId="0" applyFont="0" applyFill="0" applyBorder="0" applyAlignment="0" applyProtection="0"/>
    <xf numFmtId="0" fontId="183" fillId="0" borderId="0" applyFont="0" applyFill="0" applyBorder="0" applyAlignment="0" applyProtection="0"/>
    <xf numFmtId="9" fontId="184" fillId="0" borderId="0" applyFont="0" applyFill="0" applyBorder="0" applyAlignment="0" applyProtection="0"/>
    <xf numFmtId="0" fontId="185" fillId="0" borderId="0"/>
    <xf numFmtId="179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234" fontId="186" fillId="0" borderId="0" applyFont="0" applyFill="0" applyBorder="0" applyAlignment="0" applyProtection="0"/>
    <xf numFmtId="235" fontId="186" fillId="0" borderId="0" applyFont="0" applyFill="0" applyBorder="0" applyAlignment="0" applyProtection="0"/>
    <xf numFmtId="0" fontId="187" fillId="0" borderId="0"/>
    <xf numFmtId="0" fontId="77" fillId="0" borderId="0"/>
    <xf numFmtId="173" fontId="188" fillId="0" borderId="0" applyFont="0" applyFill="0" applyBorder="0" applyAlignment="0" applyProtection="0"/>
    <xf numFmtId="167" fontId="188" fillId="0" borderId="0" applyFont="0" applyFill="0" applyBorder="0" applyAlignment="0" applyProtection="0"/>
    <xf numFmtId="0" fontId="127" fillId="0" borderId="0"/>
    <xf numFmtId="40" fontId="189" fillId="0" borderId="0" applyFont="0" applyFill="0" applyBorder="0" applyAlignment="0" applyProtection="0">
      <alignment vertical="center"/>
    </xf>
    <xf numFmtId="38" fontId="189" fillId="0" borderId="0" applyFont="0" applyFill="0" applyBorder="0" applyAlignment="0" applyProtection="0">
      <alignment vertical="center"/>
    </xf>
    <xf numFmtId="0" fontId="37" fillId="0" borderId="0"/>
    <xf numFmtId="236" fontId="188" fillId="0" borderId="0" applyFont="0" applyFill="0" applyBorder="0" applyAlignment="0" applyProtection="0"/>
    <xf numFmtId="6" fontId="190" fillId="0" borderId="0" applyFont="0" applyFill="0" applyBorder="0" applyAlignment="0" applyProtection="0"/>
    <xf numFmtId="237" fontId="188" fillId="0" borderId="0" applyFont="0" applyFill="0" applyBorder="0" applyAlignment="0" applyProtection="0"/>
    <xf numFmtId="167" fontId="30" fillId="0" borderId="0" applyFont="0" applyFill="0" applyBorder="0" applyAlignment="0" applyProtection="0"/>
    <xf numFmtId="0" fontId="29" fillId="7" borderId="0" applyNumberFormat="0" applyBorder="0" applyAlignment="0" applyProtection="0"/>
    <xf numFmtId="0" fontId="29" fillId="9" borderId="0" applyNumberFormat="0" applyBorder="0" applyAlignment="0" applyProtection="0"/>
    <xf numFmtId="0" fontId="29" fillId="11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2" borderId="0" applyNumberFormat="0" applyBorder="0" applyAlignment="0" applyProtection="0"/>
    <xf numFmtId="0" fontId="29" fillId="6" borderId="0" applyNumberFormat="0" applyBorder="0" applyAlignment="0" applyProtection="0"/>
    <xf numFmtId="0" fontId="29" fillId="8" borderId="0" applyNumberFormat="0" applyBorder="0" applyAlignment="0" applyProtection="0"/>
    <xf numFmtId="0" fontId="29" fillId="16" borderId="0" applyNumberFormat="0" applyBorder="0" applyAlignment="0" applyProtection="0"/>
    <xf numFmtId="0" fontId="29" fillId="13" borderId="0" applyNumberFormat="0" applyBorder="0" applyAlignment="0" applyProtection="0"/>
    <xf numFmtId="0" fontId="29" fillId="6" borderId="0" applyNumberFormat="0" applyBorder="0" applyAlignment="0" applyProtection="0"/>
    <xf numFmtId="0" fontId="29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8" borderId="0" applyNumberFormat="0" applyBorder="0" applyAlignment="0" applyProtection="0"/>
    <xf numFmtId="0" fontId="40" fillId="16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19" borderId="0" applyNumberFormat="0" applyBorder="0" applyAlignment="0" applyProtection="0"/>
    <xf numFmtId="0" fontId="47" fillId="9" borderId="0" applyNumberFormat="0" applyBorder="0" applyAlignment="0" applyProtection="0"/>
    <xf numFmtId="0" fontId="60" fillId="29" borderId="16" applyNumberFormat="0" applyAlignment="0" applyProtection="0"/>
    <xf numFmtId="0" fontId="63" fillId="30" borderId="17" applyNumberFormat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29" fillId="0" borderId="0" applyFont="0" applyFill="0" applyBorder="0" applyAlignment="0" applyProtection="0"/>
    <xf numFmtId="43" fontId="38" fillId="0" borderId="0" applyFont="0" applyFill="0" applyBorder="0" applyAlignment="0" applyProtection="0"/>
    <xf numFmtId="167" fontId="29" fillId="0" borderId="0" applyFont="0" applyFill="0" applyBorder="0" applyAlignment="0" applyProtection="0"/>
    <xf numFmtId="0" fontId="79" fillId="0" borderId="0" applyNumberFormat="0" applyFill="0" applyBorder="0" applyAlignment="0" applyProtection="0"/>
    <xf numFmtId="0" fontId="84" fillId="11" borderId="0" applyNumberFormat="0" applyBorder="0" applyAlignment="0" applyProtection="0"/>
    <xf numFmtId="0" fontId="94" fillId="0" borderId="20" applyNumberFormat="0" applyFill="0" applyAlignment="0" applyProtection="0"/>
    <xf numFmtId="0" fontId="99" fillId="0" borderId="22" applyNumberFormat="0" applyFill="0" applyAlignment="0" applyProtection="0"/>
    <xf numFmtId="0" fontId="104" fillId="0" borderId="24" applyNumberFormat="0" applyFill="0" applyAlignment="0" applyProtection="0"/>
    <xf numFmtId="0" fontId="104" fillId="0" borderId="0" applyNumberFormat="0" applyFill="0" applyBorder="0" applyAlignment="0" applyProtection="0"/>
    <xf numFmtId="0" fontId="110" fillId="12" borderId="16" applyNumberFormat="0" applyAlignment="0" applyProtection="0"/>
    <xf numFmtId="0" fontId="122" fillId="0" borderId="28" applyNumberFormat="0" applyFill="0" applyAlignment="0" applyProtection="0"/>
    <xf numFmtId="0" fontId="132" fillId="15" borderId="0" applyNumberFormat="0" applyBorder="0" applyAlignment="0" applyProtection="0"/>
    <xf numFmtId="0" fontId="191" fillId="0" borderId="0"/>
    <xf numFmtId="0" fontId="30" fillId="0" borderId="0" applyNumberFormat="0" applyFont="0" applyFill="0" applyBorder="0" applyAlignment="0" applyProtection="0"/>
    <xf numFmtId="0" fontId="191" fillId="0" borderId="0"/>
    <xf numFmtId="0" fontId="178" fillId="0" borderId="0"/>
    <xf numFmtId="0" fontId="191" fillId="0" borderId="0"/>
    <xf numFmtId="0" fontId="191" fillId="0" borderId="0"/>
    <xf numFmtId="0" fontId="178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191" fillId="0" borderId="0"/>
    <xf numFmtId="0" fontId="4" fillId="10" borderId="29" applyNumberFormat="0" applyFont="0" applyAlignment="0" applyProtection="0"/>
    <xf numFmtId="0" fontId="138" fillId="29" borderId="30" applyNumberFormat="0" applyAlignment="0" applyProtection="0"/>
    <xf numFmtId="9" fontId="4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59" fillId="0" borderId="0" applyNumberFormat="0" applyFill="0" applyBorder="0" applyAlignment="0" applyProtection="0"/>
    <xf numFmtId="0" fontId="160" fillId="0" borderId="34" applyNumberFormat="0" applyFill="0" applyAlignment="0" applyProtection="0"/>
    <xf numFmtId="0" fontId="118" fillId="0" borderId="0" applyNumberFormat="0" applyFill="0" applyBorder="0" applyAlignment="0" applyProtection="0"/>
    <xf numFmtId="173" fontId="29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191" fillId="0" borderId="0"/>
    <xf numFmtId="0" fontId="178" fillId="0" borderId="0"/>
    <xf numFmtId="0" fontId="191" fillId="0" borderId="0"/>
    <xf numFmtId="0" fontId="191" fillId="0" borderId="0"/>
    <xf numFmtId="9" fontId="38" fillId="0" borderId="0" applyFont="0" applyFill="0" applyBorder="0" applyAlignment="0" applyProtection="0"/>
    <xf numFmtId="186" fontId="27" fillId="0" borderId="0"/>
    <xf numFmtId="43" fontId="21" fillId="0" borderId="0" applyFont="0" applyFill="0" applyBorder="0" applyAlignment="0" applyProtection="0"/>
    <xf numFmtId="0" fontId="26" fillId="0" borderId="0"/>
    <xf numFmtId="186" fontId="27" fillId="0" borderId="0"/>
    <xf numFmtId="0" fontId="26" fillId="0" borderId="0"/>
    <xf numFmtId="0" fontId="193" fillId="0" borderId="0"/>
    <xf numFmtId="167" fontId="194" fillId="0" borderId="0" applyFont="0" applyFill="0" applyBorder="0" applyAlignment="0" applyProtection="0"/>
    <xf numFmtId="0" fontId="193" fillId="0" borderId="0"/>
    <xf numFmtId="9" fontId="25" fillId="0" borderId="0" applyFont="0" applyFill="0" applyBorder="0" applyAlignment="0" applyProtection="0"/>
    <xf numFmtId="167" fontId="194" fillId="0" borderId="0" applyFont="0" applyFill="0" applyBorder="0" applyAlignment="0" applyProtection="0"/>
    <xf numFmtId="0" fontId="4" fillId="0" borderId="0"/>
    <xf numFmtId="0" fontId="4" fillId="0" borderId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67" fontId="25" fillId="0" borderId="0" applyFont="0" applyFill="0" applyBorder="0" applyAlignment="0" applyProtection="0"/>
    <xf numFmtId="238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39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38" fontId="30" fillId="0" borderId="0" applyFont="0" applyFill="0" applyBorder="0" applyAlignment="0" applyProtection="0"/>
    <xf numFmtId="167" fontId="71" fillId="0" borderId="0" applyFont="0" applyFill="0" applyBorder="0" applyAlignment="0" applyProtection="0"/>
    <xf numFmtId="240" fontId="4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241" fontId="73" fillId="0" borderId="0"/>
    <xf numFmtId="194" fontId="67" fillId="0" borderId="0"/>
    <xf numFmtId="194" fontId="67" fillId="0" borderId="0"/>
    <xf numFmtId="194" fontId="67" fillId="0" borderId="0"/>
    <xf numFmtId="177" fontId="74" fillId="0" borderId="0"/>
    <xf numFmtId="177" fontId="74" fillId="0" borderId="0"/>
    <xf numFmtId="0" fontId="195" fillId="0" borderId="0"/>
    <xf numFmtId="0" fontId="195" fillId="0" borderId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67" fillId="0" borderId="0"/>
    <xf numFmtId="202" fontId="67" fillId="0" borderId="0"/>
    <xf numFmtId="0" fontId="110" fillId="12" borderId="16" applyNumberFormat="0" applyAlignment="0" applyProtection="0"/>
    <xf numFmtId="0" fontId="110" fillId="12" borderId="16" applyNumberFormat="0" applyAlignment="0" applyProtection="0"/>
    <xf numFmtId="0" fontId="110" fillId="12" borderId="16" applyNumberFormat="0" applyAlignment="0" applyProtection="0"/>
    <xf numFmtId="0" fontId="110" fillId="12" borderId="16" applyNumberFormat="0" applyAlignment="0" applyProtection="0"/>
    <xf numFmtId="0" fontId="110" fillId="12" borderId="16" applyNumberFormat="0" applyAlignment="0" applyProtection="0"/>
    <xf numFmtId="0" fontId="110" fillId="12" borderId="16" applyNumberFormat="0" applyAlignment="0" applyProtection="0"/>
    <xf numFmtId="0" fontId="110" fillId="12" borderId="16" applyNumberFormat="0" applyAlignment="0" applyProtection="0"/>
    <xf numFmtId="37" fontId="133" fillId="0" borderId="0"/>
    <xf numFmtId="0" fontId="4" fillId="0" borderId="0"/>
    <xf numFmtId="0" fontId="27" fillId="0" borderId="0"/>
    <xf numFmtId="0" fontId="4" fillId="0" borderId="0"/>
    <xf numFmtId="0" fontId="38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173" fontId="4" fillId="0" borderId="0" applyFont="0" applyFill="0" applyBorder="0" applyAlignment="0" applyProtection="0"/>
    <xf numFmtId="9" fontId="196" fillId="0" borderId="0" applyFont="0" applyFill="0" applyBorder="0" applyAlignment="0" applyProtection="0"/>
    <xf numFmtId="9" fontId="19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8" fillId="0" borderId="0" applyFont="0" applyFill="0" applyBorder="0" applyAlignment="0" applyProtection="0"/>
    <xf numFmtId="219" fontId="150" fillId="0" borderId="0"/>
    <xf numFmtId="167" fontId="72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1" fontId="20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28" fillId="0" borderId="0"/>
    <xf numFmtId="0" fontId="25" fillId="0" borderId="0"/>
    <xf numFmtId="0" fontId="4" fillId="0" borderId="0"/>
    <xf numFmtId="0" fontId="4" fillId="0" borderId="0"/>
    <xf numFmtId="0" fontId="25" fillId="0" borderId="0"/>
    <xf numFmtId="0" fontId="30" fillId="0" borderId="0"/>
    <xf numFmtId="0" fontId="30" fillId="0" borderId="0"/>
    <xf numFmtId="0" fontId="4" fillId="0" borderId="0"/>
    <xf numFmtId="0" fontId="27" fillId="0" borderId="0"/>
    <xf numFmtId="0" fontId="26" fillId="0" borderId="0"/>
    <xf numFmtId="0" fontId="4" fillId="0" borderId="0"/>
    <xf numFmtId="167" fontId="4" fillId="0" borderId="0" applyFont="0" applyFill="0" applyBorder="0" applyAlignment="0" applyProtection="0"/>
    <xf numFmtId="0" fontId="25" fillId="0" borderId="0"/>
    <xf numFmtId="43" fontId="4" fillId="0" borderId="0" applyFont="0" applyFill="0" applyBorder="0" applyAlignment="0" applyProtection="0"/>
    <xf numFmtId="167" fontId="25" fillId="0" borderId="0" applyFont="0" applyFill="0" applyBorder="0" applyAlignment="0" applyProtection="0"/>
    <xf numFmtId="0" fontId="4" fillId="0" borderId="0"/>
    <xf numFmtId="0" fontId="192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0" fillId="0" borderId="0"/>
    <xf numFmtId="167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5" fontId="52" fillId="0" borderId="37" applyAlignment="0" applyProtection="0"/>
    <xf numFmtId="0" fontId="56" fillId="28" borderId="39" applyNumberFormat="0" applyAlignment="0" applyProtection="0"/>
    <xf numFmtId="0" fontId="56" fillId="28" borderId="39" applyNumberFormat="0" applyAlignment="0" applyProtection="0"/>
    <xf numFmtId="0" fontId="56" fillId="28" borderId="39" applyNumberFormat="0" applyAlignment="0" applyProtection="0"/>
    <xf numFmtId="0" fontId="57" fillId="29" borderId="39" applyNumberFormat="0" applyAlignment="0" applyProtection="0"/>
    <xf numFmtId="0" fontId="57" fillId="29" borderId="39" applyNumberFormat="0" applyAlignment="0" applyProtection="0"/>
    <xf numFmtId="0" fontId="56" fillId="28" borderId="39" applyNumberFormat="0" applyAlignment="0" applyProtection="0"/>
    <xf numFmtId="0" fontId="57" fillId="29" borderId="39" applyNumberFormat="0" applyAlignment="0" applyProtection="0"/>
    <xf numFmtId="0" fontId="58" fillId="29" borderId="39" applyNumberFormat="0" applyAlignment="0" applyProtection="0"/>
    <xf numFmtId="0" fontId="56" fillId="28" borderId="39" applyNumberFormat="0" applyAlignment="0" applyProtection="0"/>
    <xf numFmtId="0" fontId="59" fillId="29" borderId="39" applyNumberFormat="0" applyAlignment="0" applyProtection="0"/>
    <xf numFmtId="0" fontId="56" fillId="28" borderId="39" applyNumberFormat="0" applyAlignment="0" applyProtection="0"/>
    <xf numFmtId="0" fontId="56" fillId="28" borderId="39" applyNumberFormat="0" applyAlignment="0" applyProtection="0"/>
    <xf numFmtId="0" fontId="60" fillId="29" borderId="39" applyNumberFormat="0" applyAlignment="0" applyProtection="0"/>
    <xf numFmtId="0" fontId="56" fillId="28" borderId="39" applyNumberFormat="0" applyAlignment="0" applyProtection="0"/>
    <xf numFmtId="0" fontId="56" fillId="28" borderId="39" applyNumberFormat="0" applyAlignment="0" applyProtection="0"/>
    <xf numFmtId="0" fontId="56" fillId="28" borderId="39" applyNumberFormat="0" applyAlignment="0" applyProtection="0"/>
    <xf numFmtId="0" fontId="56" fillId="28" borderId="39" applyNumberFormat="0" applyAlignment="0" applyProtection="0"/>
    <xf numFmtId="0" fontId="89" fillId="0" borderId="36">
      <alignment horizontal="left" vertical="center"/>
    </xf>
    <xf numFmtId="0" fontId="89" fillId="0" borderId="36">
      <alignment horizontal="left" vertical="center"/>
    </xf>
    <xf numFmtId="0" fontId="110" fillId="15" borderId="39" applyNumberFormat="0" applyAlignment="0" applyProtection="0"/>
    <xf numFmtId="0" fontId="110" fillId="15" borderId="39" applyNumberFormat="0" applyAlignment="0" applyProtection="0"/>
    <xf numFmtId="0" fontId="110" fillId="15" borderId="39" applyNumberFormat="0" applyAlignment="0" applyProtection="0"/>
    <xf numFmtId="0" fontId="111" fillId="12" borderId="39" applyNumberFormat="0" applyAlignment="0" applyProtection="0"/>
    <xf numFmtId="0" fontId="111" fillId="12" borderId="39" applyNumberFormat="0" applyAlignment="0" applyProtection="0"/>
    <xf numFmtId="0" fontId="110" fillId="15" borderId="39" applyNumberFormat="0" applyAlignment="0" applyProtection="0"/>
    <xf numFmtId="0" fontId="111" fillId="12" borderId="39" applyNumberFormat="0" applyAlignment="0" applyProtection="0"/>
    <xf numFmtId="0" fontId="110" fillId="12" borderId="39" applyNumberFormat="0" applyAlignment="0" applyProtection="0"/>
    <xf numFmtId="0" fontId="110" fillId="15" borderId="39" applyNumberFormat="0" applyAlignment="0" applyProtection="0"/>
    <xf numFmtId="0" fontId="112" fillId="12" borderId="39" applyNumberFormat="0" applyAlignment="0" applyProtection="0"/>
    <xf numFmtId="0" fontId="110" fillId="15" borderId="39" applyNumberFormat="0" applyAlignment="0" applyProtection="0"/>
    <xf numFmtId="0" fontId="110" fillId="15" borderId="39" applyNumberFormat="0" applyAlignment="0" applyProtection="0"/>
    <xf numFmtId="0" fontId="110" fillId="12" borderId="39" applyNumberFormat="0" applyAlignment="0" applyProtection="0"/>
    <xf numFmtId="0" fontId="110" fillId="15" borderId="39" applyNumberFormat="0" applyAlignment="0" applyProtection="0"/>
    <xf numFmtId="0" fontId="110" fillId="12" borderId="39" applyNumberFormat="0" applyAlignment="0" applyProtection="0"/>
    <xf numFmtId="0" fontId="110" fillId="15" borderId="39" applyNumberFormat="0" applyAlignment="0" applyProtection="0"/>
    <xf numFmtId="0" fontId="110" fillId="15" borderId="39" applyNumberFormat="0" applyAlignment="0" applyProtection="0"/>
    <xf numFmtId="0" fontId="110" fillId="15" borderId="3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10" borderId="40" applyNumberFormat="0" applyFont="0" applyAlignment="0" applyProtection="0"/>
    <xf numFmtId="0" fontId="27" fillId="10" borderId="40" applyNumberFormat="0" applyFont="0" applyAlignment="0" applyProtection="0"/>
    <xf numFmtId="0" fontId="27" fillId="10" borderId="40" applyNumberFormat="0" applyFont="0" applyAlignment="0" applyProtection="0"/>
    <xf numFmtId="0" fontId="30" fillId="10" borderId="40" applyNumberFormat="0" applyFont="0" applyAlignment="0" applyProtection="0"/>
    <xf numFmtId="0" fontId="30" fillId="10" borderId="40" applyNumberFormat="0" applyFont="0" applyAlignment="0" applyProtection="0"/>
    <xf numFmtId="0" fontId="30" fillId="10" borderId="40" applyNumberFormat="0" applyFont="0" applyAlignment="0" applyProtection="0"/>
    <xf numFmtId="0" fontId="27" fillId="10" borderId="40" applyNumberFormat="0" applyFont="0" applyAlignment="0" applyProtection="0"/>
    <xf numFmtId="0" fontId="30" fillId="10" borderId="40" applyNumberFormat="0" applyFont="0" applyAlignment="0" applyProtection="0"/>
    <xf numFmtId="0" fontId="30" fillId="10" borderId="40" applyNumberFormat="0" applyFont="0" applyAlignment="0" applyProtection="0"/>
    <xf numFmtId="0" fontId="27" fillId="10" borderId="40" applyNumberFormat="0" applyFont="0" applyAlignment="0" applyProtection="0"/>
    <xf numFmtId="0" fontId="30" fillId="10" borderId="40" applyNumberFormat="0" applyFont="0" applyAlignment="0" applyProtection="0"/>
    <xf numFmtId="0" fontId="30" fillId="10" borderId="40" applyNumberFormat="0" applyFont="0" applyAlignment="0" applyProtection="0"/>
    <xf numFmtId="0" fontId="27" fillId="10" borderId="40" applyNumberFormat="0" applyFont="0" applyAlignment="0" applyProtection="0"/>
    <xf numFmtId="0" fontId="30" fillId="10" borderId="40" applyNumberFormat="0" applyFont="0" applyAlignment="0" applyProtection="0"/>
    <xf numFmtId="0" fontId="30" fillId="10" borderId="40" applyNumberFormat="0" applyFont="0" applyAlignment="0" applyProtection="0"/>
    <xf numFmtId="0" fontId="27" fillId="10" borderId="40" applyNumberFormat="0" applyFont="0" applyAlignment="0" applyProtection="0"/>
    <xf numFmtId="0" fontId="27" fillId="10" borderId="40" applyNumberFormat="0" applyFont="0" applyAlignment="0" applyProtection="0"/>
    <xf numFmtId="0" fontId="4" fillId="10" borderId="40" applyNumberFormat="0" applyFont="0" applyAlignment="0" applyProtection="0"/>
    <xf numFmtId="0" fontId="27" fillId="10" borderId="40" applyNumberFormat="0" applyFont="0" applyAlignment="0" applyProtection="0"/>
    <xf numFmtId="0" fontId="27" fillId="10" borderId="40" applyNumberFormat="0" applyFont="0" applyAlignment="0" applyProtection="0"/>
    <xf numFmtId="0" fontId="27" fillId="10" borderId="40" applyNumberFormat="0" applyFont="0" applyAlignment="0" applyProtection="0"/>
    <xf numFmtId="0" fontId="138" fillId="28" borderId="41" applyNumberFormat="0" applyAlignment="0" applyProtection="0"/>
    <xf numFmtId="0" fontId="138" fillId="28" borderId="41" applyNumberFormat="0" applyAlignment="0" applyProtection="0"/>
    <xf numFmtId="0" fontId="138" fillId="28" borderId="41" applyNumberFormat="0" applyAlignment="0" applyProtection="0"/>
    <xf numFmtId="0" fontId="139" fillId="29" borderId="41" applyNumberFormat="0" applyAlignment="0" applyProtection="0"/>
    <xf numFmtId="0" fontId="139" fillId="29" borderId="41" applyNumberFormat="0" applyAlignment="0" applyProtection="0"/>
    <xf numFmtId="0" fontId="138" fillId="28" borderId="41" applyNumberFormat="0" applyAlignment="0" applyProtection="0"/>
    <xf numFmtId="0" fontId="139" fillId="29" borderId="41" applyNumberFormat="0" applyAlignment="0" applyProtection="0"/>
    <xf numFmtId="0" fontId="140" fillId="29" borderId="41" applyNumberFormat="0" applyAlignment="0" applyProtection="0"/>
    <xf numFmtId="0" fontId="138" fillId="28" borderId="41" applyNumberFormat="0" applyAlignment="0" applyProtection="0"/>
    <xf numFmtId="0" fontId="141" fillId="29" borderId="41" applyNumberFormat="0" applyAlignment="0" applyProtection="0"/>
    <xf numFmtId="0" fontId="138" fillId="28" borderId="41" applyNumberFormat="0" applyAlignment="0" applyProtection="0"/>
    <xf numFmtId="0" fontId="138" fillId="28" borderId="41" applyNumberFormat="0" applyAlignment="0" applyProtection="0"/>
    <xf numFmtId="0" fontId="138" fillId="29" borderId="41" applyNumberFormat="0" applyAlignment="0" applyProtection="0"/>
    <xf numFmtId="0" fontId="138" fillId="28" borderId="41" applyNumberFormat="0" applyAlignment="0" applyProtection="0"/>
    <xf numFmtId="0" fontId="138" fillId="28" borderId="41" applyNumberFormat="0" applyAlignment="0" applyProtection="0"/>
    <xf numFmtId="0" fontId="138" fillId="28" borderId="41" applyNumberFormat="0" applyAlignment="0" applyProtection="0"/>
    <xf numFmtId="0" fontId="138" fillId="28" borderId="41" applyNumberFormat="0" applyAlignment="0" applyProtection="0"/>
    <xf numFmtId="4" fontId="35" fillId="34" borderId="41" applyNumberFormat="0" applyProtection="0">
      <alignment vertical="center"/>
    </xf>
    <xf numFmtId="4" fontId="144" fillId="34" borderId="41" applyNumberFormat="0" applyProtection="0">
      <alignment vertical="center"/>
    </xf>
    <xf numFmtId="4" fontId="144" fillId="34" borderId="41" applyNumberFormat="0" applyProtection="0">
      <alignment vertical="center"/>
    </xf>
    <xf numFmtId="4" fontId="35" fillId="34" borderId="41" applyNumberFormat="0" applyProtection="0">
      <alignment horizontal="left" vertical="center" indent="1"/>
    </xf>
    <xf numFmtId="4" fontId="35" fillId="34" borderId="41" applyNumberFormat="0" applyProtection="0">
      <alignment horizontal="left" vertical="center" indent="1"/>
    </xf>
    <xf numFmtId="4" fontId="35" fillId="34" borderId="41" applyNumberFormat="0" applyProtection="0">
      <alignment horizontal="left" vertical="center" indent="1"/>
    </xf>
    <xf numFmtId="0" fontId="4" fillId="35" borderId="41" applyNumberFormat="0" applyProtection="0">
      <alignment horizontal="left" vertical="center" indent="1"/>
    </xf>
    <xf numFmtId="0" fontId="4" fillId="35" borderId="41" applyNumberFormat="0" applyProtection="0">
      <alignment horizontal="left" vertical="center" indent="1"/>
    </xf>
    <xf numFmtId="4" fontId="35" fillId="36" borderId="41" applyNumberFormat="0" applyProtection="0">
      <alignment horizontal="right" vertical="center"/>
    </xf>
    <xf numFmtId="4" fontId="35" fillId="36" borderId="41" applyNumberFormat="0" applyProtection="0">
      <alignment horizontal="right" vertical="center"/>
    </xf>
    <xf numFmtId="4" fontId="35" fillId="37" borderId="41" applyNumberFormat="0" applyProtection="0">
      <alignment horizontal="right" vertical="center"/>
    </xf>
    <xf numFmtId="4" fontId="35" fillId="37" borderId="41" applyNumberFormat="0" applyProtection="0">
      <alignment horizontal="right" vertical="center"/>
    </xf>
    <xf numFmtId="4" fontId="35" fillId="38" borderId="41" applyNumberFormat="0" applyProtection="0">
      <alignment horizontal="right" vertical="center"/>
    </xf>
    <xf numFmtId="4" fontId="35" fillId="38" borderId="41" applyNumberFormat="0" applyProtection="0">
      <alignment horizontal="right" vertical="center"/>
    </xf>
    <xf numFmtId="4" fontId="35" fillId="39" borderId="41" applyNumberFormat="0" applyProtection="0">
      <alignment horizontal="right" vertical="center"/>
    </xf>
    <xf numFmtId="4" fontId="35" fillId="39" borderId="41" applyNumberFormat="0" applyProtection="0">
      <alignment horizontal="right" vertical="center"/>
    </xf>
    <xf numFmtId="4" fontId="35" fillId="40" borderId="41" applyNumberFormat="0" applyProtection="0">
      <alignment horizontal="right" vertical="center"/>
    </xf>
    <xf numFmtId="4" fontId="35" fillId="40" borderId="41" applyNumberFormat="0" applyProtection="0">
      <alignment horizontal="right" vertical="center"/>
    </xf>
    <xf numFmtId="4" fontId="35" fillId="41" borderId="41" applyNumberFormat="0" applyProtection="0">
      <alignment horizontal="right" vertical="center"/>
    </xf>
    <xf numFmtId="4" fontId="35" fillId="41" borderId="41" applyNumberFormat="0" applyProtection="0">
      <alignment horizontal="right" vertical="center"/>
    </xf>
    <xf numFmtId="4" fontId="35" fillId="42" borderId="41" applyNumberFormat="0" applyProtection="0">
      <alignment horizontal="right" vertical="center"/>
    </xf>
    <xf numFmtId="4" fontId="35" fillId="42" borderId="41" applyNumberFormat="0" applyProtection="0">
      <alignment horizontal="right" vertical="center"/>
    </xf>
    <xf numFmtId="4" fontId="35" fillId="43" borderId="41" applyNumberFormat="0" applyProtection="0">
      <alignment horizontal="right" vertical="center"/>
    </xf>
    <xf numFmtId="4" fontId="35" fillId="43" borderId="41" applyNumberFormat="0" applyProtection="0">
      <alignment horizontal="right" vertical="center"/>
    </xf>
    <xf numFmtId="4" fontId="35" fillId="44" borderId="41" applyNumberFormat="0" applyProtection="0">
      <alignment horizontal="right" vertical="center"/>
    </xf>
    <xf numFmtId="4" fontId="35" fillId="44" borderId="41" applyNumberFormat="0" applyProtection="0">
      <alignment horizontal="right" vertical="center"/>
    </xf>
    <xf numFmtId="4" fontId="145" fillId="45" borderId="41" applyNumberFormat="0" applyProtection="0">
      <alignment horizontal="left" vertical="center" indent="1"/>
    </xf>
    <xf numFmtId="0" fontId="4" fillId="35" borderId="41" applyNumberFormat="0" applyProtection="0">
      <alignment horizontal="left" vertical="center" indent="1"/>
    </xf>
    <xf numFmtId="0" fontId="4" fillId="35" borderId="41" applyNumberFormat="0" applyProtection="0">
      <alignment horizontal="left" vertical="center" indent="1"/>
    </xf>
    <xf numFmtId="4" fontId="35" fillId="46" borderId="41" applyNumberFormat="0" applyProtection="0">
      <alignment horizontal="left" vertical="center" indent="1"/>
    </xf>
    <xf numFmtId="4" fontId="35" fillId="46" borderId="41" applyNumberFormat="0" applyProtection="0">
      <alignment horizontal="left" vertical="center" indent="1"/>
    </xf>
    <xf numFmtId="4" fontId="35" fillId="48" borderId="41" applyNumberFormat="0" applyProtection="0">
      <alignment horizontal="left" vertical="center" indent="1"/>
    </xf>
    <xf numFmtId="4" fontId="35" fillId="48" borderId="41" applyNumberFormat="0" applyProtection="0">
      <alignment horizontal="left" vertical="center" indent="1"/>
    </xf>
    <xf numFmtId="0" fontId="4" fillId="48" borderId="41" applyNumberFormat="0" applyProtection="0">
      <alignment horizontal="left" vertical="center" indent="1"/>
    </xf>
    <xf numFmtId="0" fontId="4" fillId="48" borderId="41" applyNumberFormat="0" applyProtection="0">
      <alignment horizontal="left" vertical="center" indent="1"/>
    </xf>
    <xf numFmtId="0" fontId="4" fillId="48" borderId="41" applyNumberFormat="0" applyProtection="0">
      <alignment horizontal="left" vertical="center" indent="1"/>
    </xf>
    <xf numFmtId="0" fontId="4" fillId="48" borderId="41" applyNumberFormat="0" applyProtection="0">
      <alignment horizontal="left" vertical="center" indent="1"/>
    </xf>
    <xf numFmtId="0" fontId="4" fillId="49" borderId="41" applyNumberFormat="0" applyProtection="0">
      <alignment horizontal="left" vertical="center" indent="1"/>
    </xf>
    <xf numFmtId="0" fontId="4" fillId="49" borderId="41" applyNumberFormat="0" applyProtection="0">
      <alignment horizontal="left" vertical="center" indent="1"/>
    </xf>
    <xf numFmtId="0" fontId="4" fillId="49" borderId="41" applyNumberFormat="0" applyProtection="0">
      <alignment horizontal="left" vertical="center" indent="1"/>
    </xf>
    <xf numFmtId="0" fontId="4" fillId="49" borderId="41" applyNumberFormat="0" applyProtection="0">
      <alignment horizontal="left" vertical="center" indent="1"/>
    </xf>
    <xf numFmtId="0" fontId="4" fillId="31" borderId="41" applyNumberFormat="0" applyProtection="0">
      <alignment horizontal="left" vertical="center" indent="1"/>
    </xf>
    <xf numFmtId="0" fontId="4" fillId="31" borderId="41" applyNumberFormat="0" applyProtection="0">
      <alignment horizontal="left" vertical="center" indent="1"/>
    </xf>
    <xf numFmtId="0" fontId="4" fillId="31" borderId="41" applyNumberFormat="0" applyProtection="0">
      <alignment horizontal="left" vertical="center" indent="1"/>
    </xf>
    <xf numFmtId="0" fontId="4" fillId="31" borderId="41" applyNumberFormat="0" applyProtection="0">
      <alignment horizontal="left" vertical="center" indent="1"/>
    </xf>
    <xf numFmtId="0" fontId="4" fillId="35" borderId="41" applyNumberFormat="0" applyProtection="0">
      <alignment horizontal="left" vertical="center" indent="1"/>
    </xf>
    <xf numFmtId="0" fontId="4" fillId="35" borderId="41" applyNumberFormat="0" applyProtection="0">
      <alignment horizontal="left" vertical="center" indent="1"/>
    </xf>
    <xf numFmtId="0" fontId="4" fillId="35" borderId="41" applyNumberFormat="0" applyProtection="0">
      <alignment horizontal="left" vertical="center" indent="1"/>
    </xf>
    <xf numFmtId="0" fontId="4" fillId="35" borderId="41" applyNumberFormat="0" applyProtection="0">
      <alignment horizontal="left" vertical="center" indent="1"/>
    </xf>
    <xf numFmtId="4" fontId="35" fillId="33" borderId="41" applyNumberFormat="0" applyProtection="0">
      <alignment vertical="center"/>
    </xf>
    <xf numFmtId="4" fontId="35" fillId="33" borderId="41" applyNumberFormat="0" applyProtection="0">
      <alignment vertical="center"/>
    </xf>
    <xf numFmtId="4" fontId="144" fillId="33" borderId="41" applyNumberFormat="0" applyProtection="0">
      <alignment vertical="center"/>
    </xf>
    <xf numFmtId="4" fontId="144" fillId="33" borderId="41" applyNumberFormat="0" applyProtection="0">
      <alignment vertical="center"/>
    </xf>
    <xf numFmtId="4" fontId="35" fillId="33" borderId="41" applyNumberFormat="0" applyProtection="0">
      <alignment horizontal="left" vertical="center" indent="1"/>
    </xf>
    <xf numFmtId="4" fontId="35" fillId="33" borderId="41" applyNumberFormat="0" applyProtection="0">
      <alignment horizontal="left" vertical="center" indent="1"/>
    </xf>
    <xf numFmtId="4" fontId="35" fillId="33" borderId="41" applyNumberFormat="0" applyProtection="0">
      <alignment horizontal="left" vertical="center" indent="1"/>
    </xf>
    <xf numFmtId="4" fontId="35" fillId="33" borderId="41" applyNumberFormat="0" applyProtection="0">
      <alignment horizontal="left" vertical="center" indent="1"/>
    </xf>
    <xf numFmtId="4" fontId="35" fillId="46" borderId="41" applyNumberFormat="0" applyProtection="0">
      <alignment horizontal="right" vertical="center"/>
    </xf>
    <xf numFmtId="4" fontId="144" fillId="46" borderId="41" applyNumberFormat="0" applyProtection="0">
      <alignment horizontal="right" vertical="center"/>
    </xf>
    <xf numFmtId="4" fontId="144" fillId="46" borderId="41" applyNumberFormat="0" applyProtection="0">
      <alignment horizontal="right" vertical="center"/>
    </xf>
    <xf numFmtId="0" fontId="4" fillId="35" borderId="41" applyNumberFormat="0" applyProtection="0">
      <alignment horizontal="left" vertical="center" indent="1"/>
    </xf>
    <xf numFmtId="0" fontId="4" fillId="35" borderId="41" applyNumberFormat="0" applyProtection="0">
      <alignment horizontal="left" vertical="center" indent="1"/>
    </xf>
    <xf numFmtId="0" fontId="4" fillId="35" borderId="41" applyNumberFormat="0" applyProtection="0">
      <alignment horizontal="left" vertical="center" indent="1"/>
    </xf>
    <xf numFmtId="0" fontId="4" fillId="35" borderId="41" applyNumberFormat="0" applyProtection="0">
      <alignment horizontal="left" vertical="center" indent="1"/>
    </xf>
    <xf numFmtId="4" fontId="148" fillId="46" borderId="41" applyNumberFormat="0" applyProtection="0">
      <alignment horizontal="right" vertical="center"/>
    </xf>
    <xf numFmtId="4" fontId="148" fillId="46" borderId="41" applyNumberFormat="0" applyProtection="0">
      <alignment horizontal="right" vertical="center"/>
    </xf>
    <xf numFmtId="0" fontId="160" fillId="0" borderId="42" applyNumberFormat="0" applyFill="0" applyAlignment="0" applyProtection="0"/>
    <xf numFmtId="0" fontId="160" fillId="0" borderId="42" applyNumberFormat="0" applyFill="0" applyAlignment="0" applyProtection="0"/>
    <xf numFmtId="0" fontId="160" fillId="0" borderId="42" applyNumberFormat="0" applyFill="0" applyAlignment="0" applyProtection="0"/>
    <xf numFmtId="0" fontId="161" fillId="0" borderId="43" applyNumberFormat="0" applyFill="0" applyAlignment="0" applyProtection="0"/>
    <xf numFmtId="0" fontId="161" fillId="0" borderId="43" applyNumberFormat="0" applyFill="0" applyAlignment="0" applyProtection="0"/>
    <xf numFmtId="0" fontId="160" fillId="0" borderId="42" applyNumberFormat="0" applyFill="0" applyAlignment="0" applyProtection="0"/>
    <xf numFmtId="0" fontId="161" fillId="0" borderId="43" applyNumberFormat="0" applyFill="0" applyAlignment="0" applyProtection="0"/>
    <xf numFmtId="0" fontId="162" fillId="0" borderId="43" applyNumberFormat="0" applyFill="0" applyAlignment="0" applyProtection="0"/>
    <xf numFmtId="0" fontId="160" fillId="0" borderId="42" applyNumberFormat="0" applyFill="0" applyAlignment="0" applyProtection="0"/>
    <xf numFmtId="0" fontId="163" fillId="0" borderId="43" applyNumberFormat="0" applyFill="0" applyAlignment="0" applyProtection="0"/>
    <xf numFmtId="0" fontId="160" fillId="0" borderId="42" applyNumberFormat="0" applyFill="0" applyAlignment="0" applyProtection="0"/>
    <xf numFmtId="0" fontId="160" fillId="0" borderId="42" applyNumberFormat="0" applyFill="0" applyAlignment="0" applyProtection="0"/>
    <xf numFmtId="0" fontId="160" fillId="0" borderId="43" applyNumberFormat="0" applyFill="0" applyAlignment="0" applyProtection="0"/>
    <xf numFmtId="0" fontId="160" fillId="0" borderId="42" applyNumberFormat="0" applyFill="0" applyAlignment="0" applyProtection="0"/>
    <xf numFmtId="0" fontId="160" fillId="0" borderId="42" applyNumberFormat="0" applyFill="0" applyAlignment="0" applyProtection="0"/>
    <xf numFmtId="0" fontId="160" fillId="0" borderId="42" applyNumberFormat="0" applyFill="0" applyAlignment="0" applyProtection="0"/>
    <xf numFmtId="0" fontId="160" fillId="0" borderId="42" applyNumberFormat="0" applyFill="0" applyAlignment="0" applyProtection="0"/>
    <xf numFmtId="5" fontId="165" fillId="0" borderId="38">
      <alignment horizontal="left" vertical="top"/>
    </xf>
    <xf numFmtId="0" fontId="60" fillId="29" borderId="39" applyNumberFormat="0" applyAlignment="0" applyProtection="0"/>
    <xf numFmtId="0" fontId="60" fillId="29" borderId="39" applyNumberFormat="0" applyAlignment="0" applyProtection="0"/>
    <xf numFmtId="0" fontId="60" fillId="29" borderId="39" applyNumberFormat="0" applyAlignment="0" applyProtection="0"/>
    <xf numFmtId="0" fontId="60" fillId="29" borderId="39" applyNumberFormat="0" applyAlignment="0" applyProtection="0"/>
    <xf numFmtId="0" fontId="60" fillId="29" borderId="39" applyNumberFormat="0" applyAlignment="0" applyProtection="0"/>
    <xf numFmtId="0" fontId="60" fillId="29" borderId="39" applyNumberFormat="0" applyAlignment="0" applyProtection="0"/>
    <xf numFmtId="0" fontId="57" fillId="29" borderId="39" applyNumberFormat="0" applyAlignment="0" applyProtection="0"/>
    <xf numFmtId="0" fontId="57" fillId="29" borderId="39" applyNumberFormat="0" applyAlignment="0" applyProtection="0"/>
    <xf numFmtId="0" fontId="56" fillId="28" borderId="39" applyNumberFormat="0" applyAlignment="0" applyProtection="0"/>
    <xf numFmtId="0" fontId="1" fillId="0" borderId="0"/>
    <xf numFmtId="0" fontId="110" fillId="12" borderId="39" applyNumberFormat="0" applyAlignment="0" applyProtection="0"/>
    <xf numFmtId="0" fontId="110" fillId="12" borderId="39" applyNumberFormat="0" applyAlignment="0" applyProtection="0"/>
    <xf numFmtId="0" fontId="110" fillId="12" borderId="39" applyNumberFormat="0" applyAlignment="0" applyProtection="0"/>
    <xf numFmtId="0" fontId="110" fillId="12" borderId="39" applyNumberFormat="0" applyAlignment="0" applyProtection="0"/>
    <xf numFmtId="0" fontId="110" fillId="12" borderId="39" applyNumberFormat="0" applyAlignment="0" applyProtection="0"/>
    <xf numFmtId="0" fontId="110" fillId="12" borderId="39" applyNumberFormat="0" applyAlignment="0" applyProtection="0"/>
    <xf numFmtId="0" fontId="111" fillId="12" borderId="39" applyNumberFormat="0" applyAlignment="0" applyProtection="0"/>
    <xf numFmtId="0" fontId="111" fillId="12" borderId="39" applyNumberFormat="0" applyAlignment="0" applyProtection="0"/>
    <xf numFmtId="0" fontId="110" fillId="15" borderId="39" applyNumberFormat="0" applyAlignment="0" applyProtection="0"/>
    <xf numFmtId="0" fontId="160" fillId="0" borderId="43" applyNumberFormat="0" applyFill="0" applyAlignment="0" applyProtection="0"/>
    <xf numFmtId="0" fontId="160" fillId="0" borderId="43" applyNumberFormat="0" applyFill="0" applyAlignment="0" applyProtection="0"/>
    <xf numFmtId="0" fontId="160" fillId="0" borderId="43" applyNumberFormat="0" applyFill="0" applyAlignment="0" applyProtection="0"/>
    <xf numFmtId="0" fontId="160" fillId="0" borderId="43" applyNumberFormat="0" applyFill="0" applyAlignment="0" applyProtection="0"/>
    <xf numFmtId="0" fontId="160" fillId="0" borderId="43" applyNumberFormat="0" applyFill="0" applyAlignment="0" applyProtection="0"/>
    <xf numFmtId="0" fontId="160" fillId="0" borderId="43" applyNumberFormat="0" applyFill="0" applyAlignment="0" applyProtection="0"/>
    <xf numFmtId="0" fontId="161" fillId="0" borderId="43" applyNumberFormat="0" applyFill="0" applyAlignment="0" applyProtection="0"/>
    <xf numFmtId="0" fontId="161" fillId="0" borderId="43" applyNumberFormat="0" applyFill="0" applyAlignment="0" applyProtection="0"/>
    <xf numFmtId="0" fontId="160" fillId="0" borderId="42" applyNumberFormat="0" applyFill="0" applyAlignment="0" applyProtection="0"/>
    <xf numFmtId="0" fontId="138" fillId="29" borderId="41" applyNumberFormat="0" applyAlignment="0" applyProtection="0"/>
    <xf numFmtId="0" fontId="138" fillId="29" borderId="41" applyNumberFormat="0" applyAlignment="0" applyProtection="0"/>
    <xf numFmtId="0" fontId="138" fillId="29" borderId="41" applyNumberFormat="0" applyAlignment="0" applyProtection="0"/>
    <xf numFmtId="0" fontId="138" fillId="29" borderId="41" applyNumberFormat="0" applyAlignment="0" applyProtection="0"/>
    <xf numFmtId="0" fontId="138" fillId="29" borderId="41" applyNumberFormat="0" applyAlignment="0" applyProtection="0"/>
    <xf numFmtId="0" fontId="138" fillId="29" borderId="41" applyNumberFormat="0" applyAlignment="0" applyProtection="0"/>
    <xf numFmtId="0" fontId="139" fillId="29" borderId="41" applyNumberFormat="0" applyAlignment="0" applyProtection="0"/>
    <xf numFmtId="0" fontId="139" fillId="29" borderId="41" applyNumberFormat="0" applyAlignment="0" applyProtection="0"/>
    <xf numFmtId="0" fontId="138" fillId="28" borderId="41" applyNumberFormat="0" applyAlignment="0" applyProtection="0"/>
    <xf numFmtId="0" fontId="4" fillId="10" borderId="40" applyNumberFormat="0" applyFont="0" applyAlignment="0" applyProtection="0"/>
    <xf numFmtId="0" fontId="29" fillId="10" borderId="40" applyNumberFormat="0" applyFont="0" applyAlignment="0" applyProtection="0"/>
    <xf numFmtId="0" fontId="4" fillId="10" borderId="40" applyNumberFormat="0" applyFont="0" applyAlignment="0" applyProtection="0"/>
    <xf numFmtId="0" fontId="4" fillId="10" borderId="40" applyNumberFormat="0" applyFont="0" applyAlignment="0" applyProtection="0"/>
    <xf numFmtId="0" fontId="4" fillId="10" borderId="40" applyNumberFormat="0" applyFont="0" applyAlignment="0" applyProtection="0"/>
    <xf numFmtId="0" fontId="4" fillId="10" borderId="40" applyNumberFormat="0" applyFont="0" applyAlignment="0" applyProtection="0"/>
    <xf numFmtId="0" fontId="4" fillId="10" borderId="40" applyNumberFormat="0" applyFont="0" applyAlignment="0" applyProtection="0"/>
    <xf numFmtId="0" fontId="29" fillId="10" borderId="40" applyNumberFormat="0" applyFont="0" applyAlignment="0" applyProtection="0"/>
    <xf numFmtId="0" fontId="29" fillId="10" borderId="40" applyNumberFormat="0" applyFont="0" applyAlignment="0" applyProtection="0"/>
    <xf numFmtId="0" fontId="29" fillId="10" borderId="40" applyNumberFormat="0" applyFont="0" applyAlignment="0" applyProtection="0"/>
    <xf numFmtId="0" fontId="26" fillId="10" borderId="40" applyNumberFormat="0" applyFont="0" applyAlignment="0" applyProtection="0"/>
    <xf numFmtId="0" fontId="181" fillId="10" borderId="40" applyNumberFormat="0" applyFont="0" applyAlignment="0" applyProtection="0"/>
    <xf numFmtId="0" fontId="60" fillId="29" borderId="39" applyNumberFormat="0" applyAlignment="0" applyProtection="0"/>
    <xf numFmtId="0" fontId="110" fillId="12" borderId="39" applyNumberFormat="0" applyAlignment="0" applyProtection="0"/>
    <xf numFmtId="0" fontId="4" fillId="10" borderId="40" applyNumberFormat="0" applyFont="0" applyAlignment="0" applyProtection="0"/>
    <xf numFmtId="0" fontId="138" fillId="29" borderId="41" applyNumberFormat="0" applyAlignment="0" applyProtection="0"/>
    <xf numFmtId="0" fontId="160" fillId="0" borderId="43" applyNumberFormat="0" applyFill="0" applyAlignment="0" applyProtection="0"/>
    <xf numFmtId="0" fontId="110" fillId="12" borderId="39" applyNumberFormat="0" applyAlignment="0" applyProtection="0"/>
    <xf numFmtId="0" fontId="110" fillId="12" borderId="39" applyNumberFormat="0" applyAlignment="0" applyProtection="0"/>
    <xf numFmtId="0" fontId="110" fillId="12" borderId="39" applyNumberFormat="0" applyAlignment="0" applyProtection="0"/>
    <xf numFmtId="0" fontId="110" fillId="12" borderId="39" applyNumberFormat="0" applyAlignment="0" applyProtection="0"/>
    <xf numFmtId="0" fontId="110" fillId="12" borderId="39" applyNumberFormat="0" applyAlignment="0" applyProtection="0"/>
    <xf numFmtId="0" fontId="110" fillId="12" borderId="39" applyNumberFormat="0" applyAlignment="0" applyProtection="0"/>
    <xf numFmtId="0" fontId="110" fillId="12" borderId="39" applyNumberFormat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06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37" fontId="8" fillId="0" borderId="0" xfId="0" applyNumberFormat="1" applyFont="1" applyAlignment="1">
      <alignment horizontal="right"/>
    </xf>
    <xf numFmtId="164" fontId="6" fillId="0" borderId="0" xfId="0" applyNumberFormat="1" applyFont="1"/>
    <xf numFmtId="164" fontId="6" fillId="0" borderId="1" xfId="0" applyNumberFormat="1" applyFont="1" applyBorder="1"/>
    <xf numFmtId="0" fontId="9" fillId="0" borderId="0" xfId="0" applyFont="1"/>
    <xf numFmtId="43" fontId="9" fillId="0" borderId="0" xfId="1" applyFont="1" applyFill="1" applyBorder="1" applyAlignment="1"/>
    <xf numFmtId="49" fontId="5" fillId="0" borderId="0" xfId="0" applyNumberFormat="1" applyFont="1"/>
    <xf numFmtId="49" fontId="12" fillId="0" borderId="0" xfId="0" applyNumberFormat="1" applyFont="1" applyAlignment="1">
      <alignment horizontal="center"/>
    </xf>
    <xf numFmtId="0" fontId="10" fillId="0" borderId="0" xfId="0" applyFont="1"/>
    <xf numFmtId="49" fontId="8" fillId="0" borderId="0" xfId="0" applyNumberFormat="1" applyFont="1"/>
    <xf numFmtId="49" fontId="13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0" xfId="0" applyNumberFormat="1" applyFont="1"/>
    <xf numFmtId="49" fontId="14" fillId="0" borderId="0" xfId="0" applyNumberFormat="1" applyFont="1" applyAlignment="1">
      <alignment horizontal="center"/>
    </xf>
    <xf numFmtId="49" fontId="11" fillId="0" borderId="0" xfId="0" applyNumberFormat="1" applyFont="1"/>
    <xf numFmtId="37" fontId="8" fillId="0" borderId="1" xfId="0" applyNumberFormat="1" applyFont="1" applyBorder="1" applyAlignment="1">
      <alignment horizontal="right"/>
    </xf>
    <xf numFmtId="49" fontId="6" fillId="0" borderId="0" xfId="0" applyNumberFormat="1" applyFont="1"/>
    <xf numFmtId="37" fontId="6" fillId="0" borderId="0" xfId="0" applyNumberFormat="1" applyFont="1" applyAlignment="1">
      <alignment horizontal="right"/>
    </xf>
    <xf numFmtId="37" fontId="6" fillId="0" borderId="1" xfId="0" applyNumberFormat="1" applyFont="1" applyBorder="1" applyAlignment="1">
      <alignment horizontal="right"/>
    </xf>
    <xf numFmtId="37" fontId="8" fillId="0" borderId="2" xfId="0" applyNumberFormat="1" applyFont="1" applyBorder="1" applyAlignment="1">
      <alignment horizontal="right"/>
    </xf>
    <xf numFmtId="49" fontId="11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right"/>
    </xf>
    <xf numFmtId="164" fontId="6" fillId="0" borderId="1" xfId="0" applyNumberFormat="1" applyFont="1" applyBorder="1" applyAlignment="1">
      <alignment horizontal="right"/>
    </xf>
    <xf numFmtId="37" fontId="8" fillId="0" borderId="4" xfId="0" applyNumberFormat="1" applyFont="1" applyBorder="1" applyAlignment="1">
      <alignment horizontal="right"/>
    </xf>
    <xf numFmtId="165" fontId="8" fillId="0" borderId="0" xfId="0" applyNumberFormat="1" applyFont="1"/>
    <xf numFmtId="165" fontId="8" fillId="0" borderId="2" xfId="0" applyNumberFormat="1" applyFont="1" applyBorder="1" applyAlignment="1">
      <alignment horizontal="right"/>
    </xf>
    <xf numFmtId="37" fontId="6" fillId="0" borderId="0" xfId="0" applyNumberFormat="1" applyFont="1"/>
    <xf numFmtId="37" fontId="9" fillId="0" borderId="0" xfId="0" applyNumberFormat="1" applyFont="1"/>
    <xf numFmtId="0" fontId="0" fillId="0" borderId="0" xfId="0" applyAlignment="1">
      <alignment horizontal="center"/>
    </xf>
    <xf numFmtId="37" fontId="0" fillId="0" borderId="0" xfId="0" applyNumberFormat="1" applyAlignment="1">
      <alignment horizontal="center"/>
    </xf>
    <xf numFmtId="37" fontId="6" fillId="0" borderId="0" xfId="0" applyNumberFormat="1" applyFont="1" applyAlignment="1">
      <alignment horizontal="center"/>
    </xf>
    <xf numFmtId="37" fontId="0" fillId="0" borderId="0" xfId="0" applyNumberFormat="1"/>
    <xf numFmtId="37" fontId="0" fillId="0" borderId="0" xfId="0" applyNumberFormat="1" applyAlignment="1">
      <alignment horizontal="right"/>
    </xf>
    <xf numFmtId="49" fontId="0" fillId="0" borderId="0" xfId="0" applyNumberFormat="1"/>
    <xf numFmtId="166" fontId="8" fillId="0" borderId="0" xfId="0" applyNumberFormat="1" applyFont="1" applyAlignment="1">
      <alignment horizontal="center"/>
    </xf>
    <xf numFmtId="0" fontId="6" fillId="2" borderId="0" xfId="0" applyFont="1" applyFill="1"/>
    <xf numFmtId="0" fontId="9" fillId="2" borderId="0" xfId="0" applyFont="1" applyFill="1"/>
    <xf numFmtId="49" fontId="0" fillId="0" borderId="0" xfId="0" applyNumberFormat="1" applyAlignment="1">
      <alignment horizontal="left" indent="1"/>
    </xf>
    <xf numFmtId="164" fontId="6" fillId="0" borderId="2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13" fillId="0" borderId="0" xfId="0" applyFont="1" applyAlignment="1">
      <alignment horizontal="center"/>
    </xf>
    <xf numFmtId="164" fontId="0" fillId="0" borderId="1" xfId="0" applyNumberFormat="1" applyBorder="1" applyAlignment="1">
      <alignment horizont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166" fontId="6" fillId="0" borderId="0" xfId="5" applyNumberFormat="1" applyFont="1" applyFill="1" applyAlignment="1">
      <alignment horizontal="center"/>
    </xf>
    <xf numFmtId="166" fontId="0" fillId="0" borderId="0" xfId="5" quotePrefix="1" applyNumberFormat="1" applyFont="1" applyFill="1" applyAlignment="1">
      <alignment horizontal="center"/>
    </xf>
    <xf numFmtId="43" fontId="6" fillId="0" borderId="0" xfId="5" applyFont="1" applyFill="1" applyBorder="1" applyAlignment="1">
      <alignment horizontal="center"/>
    </xf>
    <xf numFmtId="166" fontId="0" fillId="0" borderId="0" xfId="5" applyNumberFormat="1" applyFont="1" applyFill="1" applyBorder="1" applyAlignment="1">
      <alignment horizontal="center"/>
    </xf>
    <xf numFmtId="166" fontId="0" fillId="0" borderId="1" xfId="5" quotePrefix="1" applyNumberFormat="1" applyFont="1" applyFill="1" applyBorder="1" applyAlignment="1">
      <alignment horizontal="center"/>
    </xf>
    <xf numFmtId="43" fontId="0" fillId="0" borderId="0" xfId="5" quotePrefix="1" applyFont="1" applyFill="1" applyBorder="1" applyAlignment="1">
      <alignment horizontal="center"/>
    </xf>
    <xf numFmtId="166" fontId="6" fillId="0" borderId="1" xfId="5" quotePrefix="1" applyNumberFormat="1" applyFont="1" applyFill="1" applyBorder="1" applyAlignment="1">
      <alignment horizontal="center"/>
    </xf>
    <xf numFmtId="166" fontId="0" fillId="0" borderId="1" xfId="5" quotePrefix="1" applyNumberFormat="1" applyFont="1" applyFill="1" applyBorder="1" applyAlignment="1">
      <alignment horizontal="left" indent="4"/>
    </xf>
    <xf numFmtId="166" fontId="0" fillId="0" borderId="1" xfId="5" quotePrefix="1" applyNumberFormat="1" applyFont="1" applyFill="1" applyBorder="1" applyAlignment="1">
      <alignment horizontal="left" indent="6"/>
    </xf>
    <xf numFmtId="166" fontId="0" fillId="0" borderId="1" xfId="5" quotePrefix="1" applyNumberFormat="1" applyFont="1" applyFill="1" applyBorder="1" applyAlignment="1">
      <alignment horizontal="left" indent="3"/>
    </xf>
    <xf numFmtId="166" fontId="8" fillId="0" borderId="1" xfId="5" quotePrefix="1" applyNumberFormat="1" applyFont="1" applyFill="1" applyBorder="1" applyAlignment="1">
      <alignment horizontal="center"/>
    </xf>
    <xf numFmtId="166" fontId="8" fillId="0" borderId="2" xfId="5" applyNumberFormat="1" applyFont="1" applyFill="1" applyBorder="1" applyAlignment="1">
      <alignment horizontal="right"/>
    </xf>
    <xf numFmtId="166" fontId="8" fillId="0" borderId="0" xfId="5" applyNumberFormat="1" applyFont="1" applyFill="1" applyBorder="1" applyAlignment="1">
      <alignment horizontal="right"/>
    </xf>
    <xf numFmtId="43" fontId="6" fillId="0" borderId="0" xfId="5" applyFont="1" applyFill="1" applyBorder="1" applyAlignment="1">
      <alignment horizontal="right"/>
    </xf>
    <xf numFmtId="166" fontId="8" fillId="0" borderId="4" xfId="5" applyNumberFormat="1" applyFont="1" applyFill="1" applyBorder="1" applyAlignment="1">
      <alignment horizontal="right"/>
    </xf>
    <xf numFmtId="164" fontId="0" fillId="0" borderId="0" xfId="0" applyNumberFormat="1" applyAlignment="1">
      <alignment horizontal="right"/>
    </xf>
    <xf numFmtId="166" fontId="9" fillId="0" borderId="0" xfId="0" applyNumberFormat="1" applyFont="1"/>
    <xf numFmtId="164" fontId="0" fillId="0" borderId="0" xfId="0" applyNumberFormat="1"/>
    <xf numFmtId="166" fontId="6" fillId="0" borderId="0" xfId="0" applyNumberFormat="1" applyFont="1"/>
    <xf numFmtId="0" fontId="0" fillId="0" borderId="0" xfId="0" applyAlignment="1">
      <alignment horizontal="left"/>
    </xf>
    <xf numFmtId="43" fontId="0" fillId="0" borderId="1" xfId="5" applyFont="1" applyFill="1" applyBorder="1" applyAlignment="1">
      <alignment horizontal="center"/>
    </xf>
    <xf numFmtId="43" fontId="0" fillId="0" borderId="1" xfId="5" applyFont="1" applyFill="1" applyBorder="1" applyAlignment="1">
      <alignment horizontal="left" indent="3"/>
    </xf>
    <xf numFmtId="166" fontId="0" fillId="0" borderId="0" xfId="5" applyNumberFormat="1" applyFont="1" applyFill="1" applyAlignment="1">
      <alignment horizontal="center"/>
    </xf>
    <xf numFmtId="43" fontId="8" fillId="0" borderId="0" xfId="1" applyFont="1" applyFill="1" applyBorder="1" applyAlignment="1">
      <alignment horizontal="right"/>
    </xf>
    <xf numFmtId="0" fontId="9" fillId="0" borderId="1" xfId="0" applyFont="1" applyBorder="1"/>
    <xf numFmtId="164" fontId="0" fillId="0" borderId="0" xfId="0" applyNumberFormat="1" applyAlignment="1">
      <alignment horizontal="center"/>
    </xf>
    <xf numFmtId="41" fontId="0" fillId="0" borderId="0" xfId="0" applyNumberFormat="1" applyAlignment="1">
      <alignment horizontal="center"/>
    </xf>
    <xf numFmtId="37" fontId="0" fillId="0" borderId="1" xfId="0" applyNumberFormat="1" applyBorder="1" applyAlignment="1">
      <alignment horizontal="right"/>
    </xf>
    <xf numFmtId="164" fontId="0" fillId="0" borderId="1" xfId="0" applyNumberFormat="1" applyBorder="1"/>
    <xf numFmtId="166" fontId="6" fillId="0" borderId="0" xfId="1" applyNumberFormat="1" applyFont="1" applyAlignment="1">
      <alignment horizontal="center"/>
    </xf>
    <xf numFmtId="37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43" fontId="6" fillId="0" borderId="0" xfId="1" applyFont="1" applyFill="1" applyBorder="1" applyAlignment="1"/>
    <xf numFmtId="43" fontId="9" fillId="0" borderId="6" xfId="1" applyFont="1" applyFill="1" applyBorder="1" applyAlignment="1"/>
    <xf numFmtId="37" fontId="0" fillId="4" borderId="0" xfId="0" applyNumberFormat="1" applyFill="1" applyAlignment="1">
      <alignment horizontal="right"/>
    </xf>
    <xf numFmtId="164" fontId="6" fillId="4" borderId="1" xfId="0" applyNumberFormat="1" applyFont="1" applyFill="1" applyBorder="1" applyAlignment="1">
      <alignment horizontal="right"/>
    </xf>
    <xf numFmtId="166" fontId="6" fillId="3" borderId="1" xfId="5" quotePrefix="1" applyNumberFormat="1" applyFont="1" applyFill="1" applyBorder="1" applyAlignment="1">
      <alignment horizontal="center"/>
    </xf>
    <xf numFmtId="3" fontId="9" fillId="0" borderId="0" xfId="0" applyNumberFormat="1" applyFont="1"/>
    <xf numFmtId="49" fontId="17" fillId="0" borderId="0" xfId="0" applyNumberFormat="1" applyFont="1"/>
    <xf numFmtId="49" fontId="18" fillId="0" borderId="0" xfId="0" applyNumberFormat="1" applyFont="1" applyAlignment="1">
      <alignment horizontal="center"/>
    </xf>
    <xf numFmtId="37" fontId="17" fillId="0" borderId="0" xfId="0" applyNumberFormat="1" applyFont="1" applyAlignment="1">
      <alignment horizontal="right"/>
    </xf>
    <xf numFmtId="0" fontId="19" fillId="0" borderId="0" xfId="0" applyFont="1"/>
    <xf numFmtId="166" fontId="17" fillId="3" borderId="0" xfId="5" applyNumberFormat="1" applyFont="1" applyFill="1" applyAlignment="1">
      <alignment horizontal="center"/>
    </xf>
    <xf numFmtId="166" fontId="17" fillId="0" borderId="0" xfId="5" applyNumberFormat="1" applyFont="1" applyFill="1" applyAlignment="1">
      <alignment horizontal="center"/>
    </xf>
    <xf numFmtId="0" fontId="17" fillId="0" borderId="0" xfId="0" applyFont="1"/>
    <xf numFmtId="166" fontId="8" fillId="0" borderId="0" xfId="1" applyNumberFormat="1" applyFont="1" applyFill="1" applyBorder="1" applyAlignment="1">
      <alignment horizontal="right"/>
    </xf>
    <xf numFmtId="166" fontId="8" fillId="0" borderId="2" xfId="1" applyNumberFormat="1" applyFont="1" applyFill="1" applyBorder="1" applyAlignment="1">
      <alignment horizontal="right"/>
    </xf>
    <xf numFmtId="41" fontId="8" fillId="0" borderId="0" xfId="5" applyNumberFormat="1" applyFont="1" applyFill="1" applyBorder="1" applyAlignment="1">
      <alignment horizontal="center"/>
    </xf>
    <xf numFmtId="41" fontId="8" fillId="0" borderId="0" xfId="5" applyNumberFormat="1" applyFont="1" applyFill="1" applyBorder="1" applyAlignment="1">
      <alignment horizontal="right"/>
    </xf>
    <xf numFmtId="164" fontId="8" fillId="0" borderId="0" xfId="0" applyNumberFormat="1" applyFont="1"/>
    <xf numFmtId="166" fontId="0" fillId="0" borderId="0" xfId="1" applyNumberFormat="1" applyFont="1" applyFill="1" applyAlignment="1">
      <alignment horizontal="center"/>
    </xf>
    <xf numFmtId="164" fontId="0" fillId="0" borderId="1" xfId="0" applyNumberFormat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center"/>
    </xf>
    <xf numFmtId="43" fontId="0" fillId="0" borderId="0" xfId="1" quotePrefix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66" fontId="0" fillId="0" borderId="0" xfId="1" applyNumberFormat="1" applyFont="1" applyFill="1" applyBorder="1" applyAlignment="1">
      <alignment horizontal="right"/>
    </xf>
    <xf numFmtId="166" fontId="6" fillId="0" borderId="0" xfId="1" applyNumberFormat="1" applyFont="1" applyFill="1" applyBorder="1" applyAlignment="1">
      <alignment horizontal="right"/>
    </xf>
    <xf numFmtId="166" fontId="0" fillId="0" borderId="1" xfId="1" applyNumberFormat="1" applyFont="1" applyFill="1" applyBorder="1" applyAlignment="1">
      <alignment horizontal="center"/>
    </xf>
    <xf numFmtId="166" fontId="0" fillId="0" borderId="1" xfId="1" applyNumberFormat="1" applyFont="1" applyFill="1" applyBorder="1" applyAlignment="1">
      <alignment horizontal="right"/>
    </xf>
    <xf numFmtId="0" fontId="21" fillId="0" borderId="0" xfId="6" applyFont="1"/>
    <xf numFmtId="0" fontId="5" fillId="0" borderId="0" xfId="6" applyFont="1" applyAlignment="1">
      <alignment horizontal="center"/>
    </xf>
    <xf numFmtId="0" fontId="5" fillId="0" borderId="0" xfId="6" applyFont="1"/>
    <xf numFmtId="168" fontId="21" fillId="0" borderId="0" xfId="7" applyNumberFormat="1" applyFont="1" applyFill="1"/>
    <xf numFmtId="169" fontId="21" fillId="0" borderId="0" xfId="7" applyNumberFormat="1" applyFont="1" applyFill="1" applyBorder="1"/>
    <xf numFmtId="169" fontId="21" fillId="0" borderId="0" xfId="7" applyNumberFormat="1" applyFont="1" applyFill="1"/>
    <xf numFmtId="168" fontId="21" fillId="0" borderId="1" xfId="7" applyNumberFormat="1" applyFont="1" applyFill="1" applyBorder="1"/>
    <xf numFmtId="168" fontId="21" fillId="0" borderId="0" xfId="7" applyNumberFormat="1" applyFont="1" applyFill="1" applyBorder="1"/>
    <xf numFmtId="169" fontId="5" fillId="0" borderId="0" xfId="7" applyNumberFormat="1" applyFont="1" applyFill="1" applyBorder="1"/>
    <xf numFmtId="41" fontId="21" fillId="0" borderId="0" xfId="7" applyNumberFormat="1" applyFont="1" applyFill="1" applyBorder="1"/>
    <xf numFmtId="41" fontId="21" fillId="0" borderId="0" xfId="7" applyNumberFormat="1" applyFont="1" applyFill="1"/>
    <xf numFmtId="168" fontId="5" fillId="0" borderId="0" xfId="7" applyNumberFormat="1" applyFont="1" applyFill="1"/>
    <xf numFmtId="168" fontId="5" fillId="0" borderId="0" xfId="7" applyNumberFormat="1" applyFont="1" applyFill="1" applyBorder="1"/>
    <xf numFmtId="168" fontId="5" fillId="0" borderId="4" xfId="7" applyNumberFormat="1" applyFont="1" applyFill="1" applyBorder="1"/>
    <xf numFmtId="167" fontId="5" fillId="0" borderId="0" xfId="7" applyFont="1" applyFill="1" applyBorder="1"/>
    <xf numFmtId="0" fontId="21" fillId="0" borderId="0" xfId="6" applyFont="1" applyAlignment="1">
      <alignment horizontal="center"/>
    </xf>
    <xf numFmtId="169" fontId="21" fillId="0" borderId="0" xfId="6" applyNumberFormat="1" applyFont="1"/>
    <xf numFmtId="167" fontId="21" fillId="0" borderId="0" xfId="6" applyNumberFormat="1" applyFont="1"/>
    <xf numFmtId="167" fontId="21" fillId="0" borderId="0" xfId="7" applyFont="1" applyFill="1"/>
    <xf numFmtId="41" fontId="21" fillId="0" borderId="0" xfId="6" applyNumberFormat="1" applyFont="1"/>
    <xf numFmtId="0" fontId="15" fillId="0" borderId="0" xfId="6" applyFont="1"/>
    <xf numFmtId="0" fontId="5" fillId="0" borderId="0" xfId="6" applyFont="1" applyAlignment="1">
      <alignment horizontal="left"/>
    </xf>
    <xf numFmtId="43" fontId="0" fillId="0" borderId="0" xfId="1" applyFont="1" applyFill="1" applyBorder="1" applyAlignment="1">
      <alignment horizontal="center"/>
    </xf>
    <xf numFmtId="43" fontId="6" fillId="0" borderId="0" xfId="1" applyFont="1" applyFill="1" applyBorder="1" applyAlignment="1">
      <alignment horizontal="right"/>
    </xf>
    <xf numFmtId="43" fontId="8" fillId="0" borderId="1" xfId="1" quotePrefix="1" applyFont="1" applyFill="1" applyBorder="1" applyAlignment="1">
      <alignment horizontal="center"/>
    </xf>
    <xf numFmtId="43" fontId="8" fillId="0" borderId="0" xfId="1" quotePrefix="1" applyFont="1" applyFill="1" applyBorder="1" applyAlignment="1">
      <alignment horizontal="center"/>
    </xf>
    <xf numFmtId="43" fontId="0" fillId="0" borderId="0" xfId="1" applyFont="1" applyFill="1" applyBorder="1" applyAlignment="1">
      <alignment horizontal="right"/>
    </xf>
    <xf numFmtId="43" fontId="0" fillId="0" borderId="0" xfId="1" applyFont="1" applyFill="1" applyBorder="1" applyAlignment="1">
      <alignment horizontal="center" vertical="center"/>
    </xf>
    <xf numFmtId="43" fontId="8" fillId="0" borderId="0" xfId="1" applyFont="1" applyFill="1" applyBorder="1" applyAlignment="1">
      <alignment horizontal="center"/>
    </xf>
    <xf numFmtId="43" fontId="8" fillId="0" borderId="0" xfId="1" applyFont="1" applyFill="1" applyAlignment="1">
      <alignment horizontal="center"/>
    </xf>
    <xf numFmtId="41" fontId="0" fillId="0" borderId="0" xfId="1" applyNumberFormat="1" applyFont="1" applyFill="1" applyBorder="1" applyAlignment="1">
      <alignment horizontal="right"/>
    </xf>
    <xf numFmtId="41" fontId="0" fillId="0" borderId="0" xfId="1" applyNumberFormat="1" applyFont="1" applyFill="1" applyBorder="1" applyAlignment="1"/>
    <xf numFmtId="41" fontId="0" fillId="0" borderId="1" xfId="5" applyNumberFormat="1" applyFont="1" applyFill="1" applyBorder="1" applyAlignment="1">
      <alignment horizontal="center"/>
    </xf>
    <xf numFmtId="41" fontId="8" fillId="0" borderId="0" xfId="1" applyNumberFormat="1" applyFont="1" applyFill="1" applyBorder="1" applyAlignment="1"/>
    <xf numFmtId="43" fontId="0" fillId="0" borderId="0" xfId="1" applyFont="1" applyFill="1" applyAlignment="1">
      <alignment horizontal="center"/>
    </xf>
    <xf numFmtId="43" fontId="8" fillId="0" borderId="1" xfId="1" quotePrefix="1" applyFont="1" applyFill="1" applyBorder="1" applyAlignment="1">
      <alignment horizontal="right"/>
    </xf>
    <xf numFmtId="43" fontId="0" fillId="0" borderId="0" xfId="1" applyFont="1" applyFill="1" applyAlignment="1"/>
    <xf numFmtId="43" fontId="9" fillId="0" borderId="0" xfId="0" applyNumberFormat="1" applyFont="1"/>
    <xf numFmtId="43" fontId="0" fillId="0" borderId="0" xfId="0" applyNumberFormat="1"/>
    <xf numFmtId="166" fontId="0" fillId="0" borderId="0" xfId="1" applyNumberFormat="1" applyFont="1" applyFill="1" applyBorder="1" applyAlignment="1"/>
    <xf numFmtId="43" fontId="0" fillId="0" borderId="1" xfId="1" applyFont="1" applyFill="1" applyBorder="1" applyAlignment="1">
      <alignment horizontal="right"/>
    </xf>
    <xf numFmtId="166" fontId="8" fillId="0" borderId="1" xfId="1" applyNumberFormat="1" applyFont="1" applyFill="1" applyBorder="1" applyAlignment="1">
      <alignment horizontal="right"/>
    </xf>
    <xf numFmtId="43" fontId="8" fillId="0" borderId="0" xfId="1" applyFont="1" applyFill="1" applyBorder="1" applyAlignment="1"/>
    <xf numFmtId="166" fontId="0" fillId="0" borderId="0" xfId="1" applyNumberFormat="1" applyFont="1" applyFill="1" applyBorder="1" applyAlignment="1">
      <alignment horizontal="center"/>
    </xf>
    <xf numFmtId="166" fontId="8" fillId="0" borderId="0" xfId="1" applyNumberFormat="1" applyFont="1" applyFill="1" applyBorder="1" applyAlignment="1">
      <alignment horizontal="center"/>
    </xf>
    <xf numFmtId="166" fontId="0" fillId="0" borderId="0" xfId="0" applyNumberFormat="1"/>
    <xf numFmtId="43" fontId="198" fillId="0" borderId="0" xfId="0" applyNumberFormat="1" applyFont="1"/>
    <xf numFmtId="164" fontId="198" fillId="0" borderId="0" xfId="0" applyNumberFormat="1" applyFont="1"/>
    <xf numFmtId="166" fontId="8" fillId="0" borderId="1" xfId="1" applyNumberFormat="1" applyFont="1" applyFill="1" applyBorder="1" applyAlignment="1"/>
    <xf numFmtId="164" fontId="8" fillId="0" borderId="0" xfId="0" applyNumberFormat="1" applyFont="1" applyAlignment="1">
      <alignment horizontal="right"/>
    </xf>
    <xf numFmtId="43" fontId="0" fillId="0" borderId="0" xfId="1" applyFon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7" fillId="0" borderId="0" xfId="0" applyFont="1"/>
    <xf numFmtId="164" fontId="9" fillId="0" borderId="0" xfId="0" applyNumberFormat="1" applyFont="1"/>
    <xf numFmtId="43" fontId="8" fillId="0" borderId="0" xfId="1" applyFont="1" applyFill="1" applyAlignment="1">
      <alignment horizontal="right"/>
    </xf>
    <xf numFmtId="49" fontId="199" fillId="0" borderId="0" xfId="0" applyNumberFormat="1" applyFont="1"/>
    <xf numFmtId="49" fontId="200" fillId="0" borderId="0" xfId="0" applyNumberFormat="1" applyFont="1" applyAlignment="1">
      <alignment horizontal="center"/>
    </xf>
    <xf numFmtId="0" fontId="201" fillId="0" borderId="0" xfId="0" applyFont="1"/>
    <xf numFmtId="0" fontId="28" fillId="0" borderId="0" xfId="0" applyFont="1"/>
    <xf numFmtId="165" fontId="8" fillId="0" borderId="0" xfId="0" applyNumberFormat="1" applyFont="1" applyAlignment="1">
      <alignment horizontal="right"/>
    </xf>
    <xf numFmtId="166" fontId="0" fillId="0" borderId="0" xfId="1" quotePrefix="1" applyNumberFormat="1" applyFont="1" applyFill="1" applyBorder="1" applyAlignment="1">
      <alignment horizontal="center"/>
    </xf>
    <xf numFmtId="166" fontId="0" fillId="0" borderId="1" xfId="1" quotePrefix="1" applyNumberFormat="1" applyFont="1" applyFill="1" applyBorder="1" applyAlignment="1">
      <alignment horizontal="center"/>
    </xf>
    <xf numFmtId="43" fontId="0" fillId="0" borderId="1" xfId="1" quotePrefix="1" applyFont="1" applyFill="1" applyBorder="1" applyAlignment="1">
      <alignment horizontal="center"/>
    </xf>
    <xf numFmtId="166" fontId="8" fillId="0" borderId="1" xfId="1" quotePrefix="1" applyNumberFormat="1" applyFont="1" applyFill="1" applyBorder="1" applyAlignment="1">
      <alignment horizontal="right"/>
    </xf>
    <xf numFmtId="166" fontId="8" fillId="0" borderId="1" xfId="1" quotePrefix="1" applyNumberFormat="1" applyFont="1" applyFill="1" applyBorder="1" applyAlignment="1">
      <alignment horizontal="center"/>
    </xf>
    <xf numFmtId="41" fontId="8" fillId="0" borderId="0" xfId="1" applyNumberFormat="1" applyFont="1" applyFill="1" applyBorder="1" applyAlignment="1">
      <alignment horizontal="right"/>
    </xf>
    <xf numFmtId="41" fontId="8" fillId="0" borderId="0" xfId="1" quotePrefix="1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right"/>
    </xf>
    <xf numFmtId="43" fontId="0" fillId="0" borderId="0" xfId="1" applyFont="1" applyFill="1" applyBorder="1" applyAlignment="1"/>
    <xf numFmtId="166" fontId="197" fillId="0" borderId="0" xfId="1" applyNumberFormat="1" applyFont="1" applyFill="1" applyBorder="1" applyAlignment="1">
      <alignment horizontal="right"/>
    </xf>
    <xf numFmtId="43" fontId="6" fillId="0" borderId="0" xfId="1" applyFont="1" applyFill="1" applyBorder="1" applyAlignment="1">
      <alignment horizontal="center"/>
    </xf>
    <xf numFmtId="41" fontId="6" fillId="0" borderId="0" xfId="1" applyNumberFormat="1" applyFont="1" applyFill="1" applyBorder="1" applyAlignment="1"/>
    <xf numFmtId="41" fontId="6" fillId="0" borderId="1" xfId="1" applyNumberFormat="1" applyFont="1" applyFill="1" applyBorder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41" fontId="6" fillId="0" borderId="0" xfId="5" applyNumberFormat="1" applyFont="1" applyFill="1" applyBorder="1" applyAlignment="1">
      <alignment horizontal="center"/>
    </xf>
    <xf numFmtId="166" fontId="8" fillId="0" borderId="4" xfId="1" applyNumberFormat="1" applyFont="1" applyFill="1" applyBorder="1" applyAlignment="1">
      <alignment horizontal="right"/>
    </xf>
    <xf numFmtId="43" fontId="21" fillId="0" borderId="0" xfId="1" applyFont="1" applyFill="1" applyBorder="1" applyAlignment="1"/>
    <xf numFmtId="166" fontId="6" fillId="0" borderId="0" xfId="1" applyNumberFormat="1" applyFont="1" applyFill="1" applyBorder="1" applyAlignment="1">
      <alignment horizontal="center"/>
    </xf>
    <xf numFmtId="166" fontId="6" fillId="0" borderId="1" xfId="5" applyNumberFormat="1" applyFont="1" applyFill="1" applyBorder="1" applyAlignment="1">
      <alignment horizontal="center"/>
    </xf>
    <xf numFmtId="43" fontId="6" fillId="0" borderId="1" xfId="1" quotePrefix="1" applyFont="1" applyFill="1" applyBorder="1" applyAlignment="1">
      <alignment horizontal="center"/>
    </xf>
    <xf numFmtId="43" fontId="6" fillId="0" borderId="0" xfId="1" quotePrefix="1" applyFont="1" applyFill="1" applyBorder="1" applyAlignment="1">
      <alignment horizontal="center"/>
    </xf>
    <xf numFmtId="166" fontId="6" fillId="0" borderId="1" xfId="1" quotePrefix="1" applyNumberFormat="1" applyFont="1" applyFill="1" applyBorder="1" applyAlignment="1">
      <alignment horizontal="center"/>
    </xf>
    <xf numFmtId="14" fontId="0" fillId="0" borderId="0" xfId="0" applyNumberFormat="1" applyAlignment="1">
      <alignment horizontal="left"/>
    </xf>
    <xf numFmtId="167" fontId="0" fillId="0" borderId="0" xfId="2705" applyFont="1"/>
    <xf numFmtId="167" fontId="0" fillId="0" borderId="0" xfId="0" applyNumberFormat="1"/>
    <xf numFmtId="167" fontId="0" fillId="3" borderId="0" xfId="2705" applyFont="1" applyFill="1"/>
    <xf numFmtId="167" fontId="0" fillId="0" borderId="0" xfId="2705" applyFont="1" applyFill="1"/>
    <xf numFmtId="43" fontId="0" fillId="0" borderId="1" xfId="1" applyFont="1" applyFill="1" applyBorder="1" applyAlignment="1"/>
    <xf numFmtId="168" fontId="6" fillId="0" borderId="0" xfId="11" applyNumberFormat="1" applyFont="1" applyFill="1"/>
    <xf numFmtId="169" fontId="6" fillId="0" borderId="0" xfId="11" applyNumberFormat="1" applyFont="1" applyFill="1" applyBorder="1"/>
    <xf numFmtId="166" fontId="6" fillId="0" borderId="0" xfId="1" applyNumberFormat="1" applyFont="1" applyFill="1"/>
    <xf numFmtId="168" fontId="6" fillId="0" borderId="1" xfId="11" applyNumberFormat="1" applyFont="1" applyFill="1" applyBorder="1"/>
    <xf numFmtId="168" fontId="8" fillId="0" borderId="0" xfId="11" applyNumberFormat="1" applyFont="1" applyFill="1"/>
    <xf numFmtId="168" fontId="6" fillId="0" borderId="0" xfId="11" applyNumberFormat="1" applyFont="1" applyFill="1" applyBorder="1"/>
    <xf numFmtId="169" fontId="6" fillId="0" borderId="0" xfId="11" applyNumberFormat="1" applyFont="1" applyFill="1"/>
    <xf numFmtId="169" fontId="8" fillId="0" borderId="0" xfId="11" applyNumberFormat="1" applyFont="1" applyFill="1" applyBorder="1"/>
    <xf numFmtId="168" fontId="8" fillId="0" borderId="0" xfId="11" applyNumberFormat="1" applyFont="1" applyFill="1" applyBorder="1"/>
    <xf numFmtId="168" fontId="8" fillId="0" borderId="4" xfId="11" applyNumberFormat="1" applyFont="1" applyFill="1" applyBorder="1"/>
    <xf numFmtId="43" fontId="24" fillId="0" borderId="0" xfId="1" applyFont="1" applyFill="1" applyBorder="1" applyAlignment="1"/>
    <xf numFmtId="170" fontId="0" fillId="0" borderId="0" xfId="1" applyNumberFormat="1" applyFont="1" applyFill="1" applyBorder="1" applyAlignment="1"/>
    <xf numFmtId="168" fontId="0" fillId="0" borderId="0" xfId="11" applyNumberFormat="1" applyFont="1" applyFill="1"/>
    <xf numFmtId="37" fontId="8" fillId="0" borderId="44" xfId="0" applyNumberFormat="1" applyFont="1" applyBorder="1" applyAlignment="1">
      <alignment horizontal="right"/>
    </xf>
    <xf numFmtId="37" fontId="8" fillId="0" borderId="0" xfId="10" applyNumberFormat="1" applyFont="1" applyAlignment="1">
      <alignment horizontal="right"/>
    </xf>
    <xf numFmtId="164" fontId="8" fillId="0" borderId="1" xfId="0" applyNumberFormat="1" applyFont="1" applyBorder="1"/>
    <xf numFmtId="9" fontId="9" fillId="0" borderId="0" xfId="2941" applyFont="1" applyFill="1" applyBorder="1" applyAlignment="1"/>
    <xf numFmtId="9" fontId="0" fillId="0" borderId="0" xfId="2941" applyFont="1" applyFill="1" applyBorder="1" applyAlignment="1"/>
    <xf numFmtId="9" fontId="9" fillId="0" borderId="0" xfId="1" applyNumberFormat="1" applyFont="1" applyFill="1" applyBorder="1" applyAlignment="1"/>
    <xf numFmtId="166" fontId="6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right"/>
    </xf>
    <xf numFmtId="43" fontId="6" fillId="0" borderId="1" xfId="1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center"/>
    </xf>
    <xf numFmtId="166" fontId="0" fillId="3" borderId="0" xfId="1" applyNumberFormat="1" applyFont="1" applyFill="1" applyBorder="1" applyAlignment="1"/>
    <xf numFmtId="166" fontId="0" fillId="3" borderId="0" xfId="1" applyNumberFormat="1" applyFont="1" applyFill="1" applyBorder="1" applyAlignment="1">
      <alignment horizontal="right"/>
    </xf>
    <xf numFmtId="37" fontId="6" fillId="3" borderId="0" xfId="0" applyNumberFormat="1" applyFont="1" applyFill="1" applyAlignment="1">
      <alignment horizontal="right"/>
    </xf>
    <xf numFmtId="164" fontId="0" fillId="3" borderId="0" xfId="0" applyNumberFormat="1" applyFill="1" applyAlignment="1">
      <alignment horizontal="right"/>
    </xf>
    <xf numFmtId="166" fontId="0" fillId="0" borderId="1" xfId="1" applyNumberFormat="1" applyFont="1" applyFill="1" applyBorder="1" applyAlignment="1"/>
    <xf numFmtId="1" fontId="0" fillId="0" borderId="0" xfId="1" quotePrefix="1" applyNumberFormat="1" applyFont="1" applyFill="1" applyBorder="1" applyAlignment="1">
      <alignment horizontal="center"/>
    </xf>
    <xf numFmtId="1" fontId="8" fillId="0" borderId="0" xfId="1" applyNumberFormat="1" applyFont="1" applyFill="1" applyBorder="1" applyAlignment="1">
      <alignment horizontal="right"/>
    </xf>
    <xf numFmtId="1" fontId="8" fillId="0" borderId="0" xfId="5" applyNumberFormat="1" applyFont="1" applyFill="1" applyBorder="1" applyAlignment="1">
      <alignment horizontal="right"/>
    </xf>
    <xf numFmtId="166" fontId="9" fillId="0" borderId="0" xfId="1" applyNumberFormat="1" applyFont="1" applyFill="1" applyBorder="1" applyAlignment="1"/>
    <xf numFmtId="166" fontId="6" fillId="0" borderId="0" xfId="1" applyNumberFormat="1" applyFont="1" applyFill="1" applyBorder="1" applyAlignment="1"/>
    <xf numFmtId="166" fontId="8" fillId="0" borderId="0" xfId="1" applyNumberFormat="1" applyFont="1" applyFill="1" applyAlignment="1">
      <alignment horizontal="right"/>
    </xf>
    <xf numFmtId="43" fontId="8" fillId="0" borderId="2" xfId="1" applyFont="1" applyFill="1" applyBorder="1" applyAlignment="1">
      <alignment horizontal="right"/>
    </xf>
    <xf numFmtId="166" fontId="8" fillId="0" borderId="1" xfId="1" applyNumberFormat="1" applyFont="1" applyFill="1" applyBorder="1" applyAlignment="1">
      <alignment horizontal="center"/>
    </xf>
    <xf numFmtId="166" fontId="6" fillId="0" borderId="1" xfId="1" applyNumberFormat="1" applyFont="1" applyFill="1" applyBorder="1" applyAlignment="1">
      <alignment horizontal="right"/>
    </xf>
    <xf numFmtId="166" fontId="0" fillId="0" borderId="0" xfId="1" applyNumberFormat="1" applyFont="1" applyFill="1" applyAlignment="1"/>
    <xf numFmtId="166" fontId="13" fillId="0" borderId="0" xfId="1" applyNumberFormat="1" applyFont="1" applyFill="1" applyAlignment="1">
      <alignment horizontal="center"/>
    </xf>
    <xf numFmtId="166" fontId="6" fillId="0" borderId="0" xfId="1" quotePrefix="1" applyNumberFormat="1" applyFont="1" applyFill="1" applyBorder="1" applyAlignment="1">
      <alignment horizontal="center"/>
    </xf>
    <xf numFmtId="166" fontId="6" fillId="0" borderId="0" xfId="1" applyNumberFormat="1" applyFont="1" applyFill="1" applyBorder="1"/>
    <xf numFmtId="166" fontId="6" fillId="0" borderId="1" xfId="1" applyNumberFormat="1" applyFont="1" applyFill="1" applyBorder="1"/>
    <xf numFmtId="166" fontId="8" fillId="0" borderId="44" xfId="1" applyNumberFormat="1" applyFont="1" applyFill="1" applyBorder="1" applyAlignment="1">
      <alignment horizontal="right"/>
    </xf>
    <xf numFmtId="166" fontId="8" fillId="0" borderId="44" xfId="1" applyNumberFormat="1" applyFont="1" applyFill="1" applyBorder="1" applyAlignment="1">
      <alignment horizontal="center"/>
    </xf>
    <xf numFmtId="43" fontId="8" fillId="0" borderId="44" xfId="1" applyFont="1" applyFill="1" applyBorder="1" applyAlignment="1">
      <alignment horizontal="right"/>
    </xf>
    <xf numFmtId="41" fontId="8" fillId="0" borderId="44" xfId="1" applyNumberFormat="1" applyFont="1" applyFill="1" applyBorder="1" applyAlignment="1">
      <alignment horizontal="right"/>
    </xf>
    <xf numFmtId="43" fontId="8" fillId="0" borderId="44" xfId="1" quotePrefix="1" applyFont="1" applyFill="1" applyBorder="1" applyAlignment="1">
      <alignment horizontal="center"/>
    </xf>
    <xf numFmtId="166" fontId="8" fillId="0" borderId="44" xfId="1" quotePrefix="1" applyNumberFormat="1" applyFont="1" applyFill="1" applyBorder="1" applyAlignment="1">
      <alignment horizontal="center"/>
    </xf>
    <xf numFmtId="168" fontId="8" fillId="0" borderId="44" xfId="11" applyNumberFormat="1" applyFont="1" applyFill="1" applyBorder="1"/>
    <xf numFmtId="168" fontId="8" fillId="0" borderId="45" xfId="11" applyNumberFormat="1" applyFont="1" applyFill="1" applyBorder="1"/>
    <xf numFmtId="168" fontId="21" fillId="0" borderId="45" xfId="7" applyNumberFormat="1" applyFont="1" applyFill="1" applyBorder="1"/>
    <xf numFmtId="168" fontId="5" fillId="0" borderId="44" xfId="7" applyNumberFormat="1" applyFont="1" applyFill="1" applyBorder="1"/>
    <xf numFmtId="168" fontId="5" fillId="0" borderId="45" xfId="7" applyNumberFormat="1" applyFont="1" applyFill="1" applyBorder="1"/>
    <xf numFmtId="166" fontId="8" fillId="0" borderId="0" xfId="1" quotePrefix="1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37" fontId="0" fillId="0" borderId="0" xfId="0" applyNumberFormat="1" applyFill="1" applyAlignment="1">
      <alignment horizontal="right"/>
    </xf>
    <xf numFmtId="37" fontId="0" fillId="0" borderId="1" xfId="0" applyNumberFormat="1" applyFill="1" applyBorder="1" applyAlignment="1">
      <alignment horizontal="right"/>
    </xf>
    <xf numFmtId="37" fontId="197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right"/>
    </xf>
    <xf numFmtId="164" fontId="0" fillId="0" borderId="1" xfId="0" applyNumberFormat="1" applyFill="1" applyBorder="1" applyAlignment="1">
      <alignment horizontal="right"/>
    </xf>
    <xf numFmtId="43" fontId="6" fillId="0" borderId="0" xfId="1" applyFont="1" applyFill="1" applyAlignment="1"/>
    <xf numFmtId="43" fontId="6" fillId="0" borderId="1" xfId="1" applyFont="1" applyFill="1" applyBorder="1" applyAlignment="1">
      <alignment horizontal="center"/>
    </xf>
    <xf numFmtId="0" fontId="0" fillId="0" borderId="0" xfId="0" applyFill="1"/>
    <xf numFmtId="0" fontId="13" fillId="0" borderId="0" xfId="0" applyFont="1" applyFill="1"/>
    <xf numFmtId="49" fontId="5" fillId="0" borderId="0" xfId="0" applyNumberFormat="1" applyFont="1" applyFill="1"/>
    <xf numFmtId="0" fontId="15" fillId="0" borderId="0" xfId="0" applyFont="1" applyFill="1" applyAlignment="1">
      <alignment horizontal="center"/>
    </xf>
    <xf numFmtId="0" fontId="21" fillId="0" borderId="0" xfId="0" applyFont="1" applyFill="1"/>
    <xf numFmtId="49" fontId="8" fillId="0" borderId="0" xfId="0" applyNumberFormat="1" applyFont="1" applyFill="1"/>
    <xf numFmtId="0" fontId="1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8" fillId="0" borderId="0" xfId="0" applyFont="1" applyFill="1" applyAlignment="1">
      <alignment horizontal="center"/>
    </xf>
    <xf numFmtId="49" fontId="11" fillId="0" borderId="0" xfId="0" applyNumberFormat="1" applyFont="1" applyFill="1"/>
    <xf numFmtId="49" fontId="0" fillId="0" borderId="0" xfId="0" applyNumberFormat="1" applyFill="1"/>
    <xf numFmtId="41" fontId="0" fillId="0" borderId="0" xfId="0" applyNumberForma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43" fontId="0" fillId="0" borderId="0" xfId="1" applyFont="1" applyFill="1"/>
    <xf numFmtId="43" fontId="0" fillId="0" borderId="0" xfId="0" applyNumberFormat="1" applyFill="1"/>
    <xf numFmtId="37" fontId="0" fillId="0" borderId="0" xfId="0" applyNumberFormat="1" applyFill="1" applyAlignment="1">
      <alignment horizontal="center"/>
    </xf>
    <xf numFmtId="37" fontId="0" fillId="0" borderId="0" xfId="0" applyNumberFormat="1" applyFill="1"/>
    <xf numFmtId="166" fontId="0" fillId="0" borderId="0" xfId="1" applyNumberFormat="1" applyFont="1" applyFill="1"/>
    <xf numFmtId="166" fontId="197" fillId="0" borderId="0" xfId="1" applyNumberFormat="1" applyFont="1" applyFill="1" applyAlignment="1">
      <alignment horizontal="right"/>
    </xf>
    <xf numFmtId="37" fontId="8" fillId="0" borderId="0" xfId="0" applyNumberFormat="1" applyFont="1" applyFill="1" applyAlignment="1">
      <alignment horizontal="right"/>
    </xf>
    <xf numFmtId="37" fontId="8" fillId="0" borderId="44" xfId="0" applyNumberFormat="1" applyFont="1" applyFill="1" applyBorder="1" applyAlignment="1">
      <alignment horizontal="right"/>
    </xf>
    <xf numFmtId="37" fontId="8" fillId="0" borderId="1" xfId="0" applyNumberFormat="1" applyFont="1" applyFill="1" applyBorder="1" applyAlignment="1">
      <alignment horizontal="right"/>
    </xf>
    <xf numFmtId="37" fontId="8" fillId="0" borderId="45" xfId="0" applyNumberFormat="1" applyFont="1" applyFill="1" applyBorder="1" applyAlignment="1">
      <alignment horizontal="right"/>
    </xf>
    <xf numFmtId="37" fontId="0" fillId="0" borderId="2" xfId="0" applyNumberForma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0" fontId="8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41" fontId="8" fillId="0" borderId="0" xfId="0" applyNumberFormat="1" applyFont="1" applyFill="1" applyAlignment="1">
      <alignment horizontal="right"/>
    </xf>
    <xf numFmtId="166" fontId="0" fillId="0" borderId="1" xfId="0" applyNumberFormat="1" applyFill="1" applyBorder="1" applyAlignment="1">
      <alignment horizontal="right"/>
    </xf>
    <xf numFmtId="37" fontId="8" fillId="0" borderId="2" xfId="0" applyNumberFormat="1" applyFont="1" applyFill="1" applyBorder="1" applyAlignment="1">
      <alignment horizontal="right"/>
    </xf>
    <xf numFmtId="164" fontId="0" fillId="0" borderId="0" xfId="0" applyNumberFormat="1" applyFill="1"/>
    <xf numFmtId="0" fontId="10" fillId="0" borderId="0" xfId="0" applyFont="1" applyFill="1"/>
    <xf numFmtId="0" fontId="9" fillId="0" borderId="0" xfId="0" applyFont="1" applyFill="1"/>
    <xf numFmtId="37" fontId="9" fillId="0" borderId="0" xfId="0" applyNumberFormat="1" applyFont="1" applyFill="1"/>
    <xf numFmtId="0" fontId="6" fillId="0" borderId="0" xfId="0" applyFont="1" applyFill="1" applyAlignment="1">
      <alignment horizontal="left"/>
    </xf>
    <xf numFmtId="37" fontId="6" fillId="0" borderId="0" xfId="0" applyNumberFormat="1" applyFont="1" applyFill="1" applyAlignment="1">
      <alignment horizontal="right"/>
    </xf>
    <xf numFmtId="49" fontId="13" fillId="0" borderId="0" xfId="0" applyNumberFormat="1" applyFont="1" applyFill="1"/>
    <xf numFmtId="0" fontId="0" fillId="0" borderId="0" xfId="0" applyFill="1" applyAlignment="1">
      <alignment horizontal="left"/>
    </xf>
    <xf numFmtId="168" fontId="0" fillId="0" borderId="0" xfId="0" applyNumberFormat="1" applyFill="1"/>
    <xf numFmtId="166" fontId="9" fillId="0" borderId="0" xfId="0" applyNumberFormat="1" applyFont="1" applyFill="1"/>
    <xf numFmtId="43" fontId="9" fillId="0" borderId="0" xfId="0" applyNumberFormat="1" applyFont="1" applyFill="1"/>
    <xf numFmtId="0" fontId="13" fillId="0" borderId="0" xfId="0" applyFont="1" applyFill="1" applyAlignment="1">
      <alignment horizontal="left"/>
    </xf>
    <xf numFmtId="15" fontId="9" fillId="0" borderId="0" xfId="0" applyNumberFormat="1" applyFont="1" applyFill="1"/>
    <xf numFmtId="41" fontId="0" fillId="0" borderId="0" xfId="0" applyNumberFormat="1" applyFill="1"/>
    <xf numFmtId="3" fontId="9" fillId="0" borderId="0" xfId="0" applyNumberFormat="1" applyFont="1" applyFill="1"/>
    <xf numFmtId="166" fontId="0" fillId="0" borderId="0" xfId="0" applyNumberFormat="1" applyFill="1"/>
    <xf numFmtId="166" fontId="6" fillId="0" borderId="1" xfId="6" applyNumberFormat="1" applyFont="1" applyFill="1" applyBorder="1"/>
    <xf numFmtId="4" fontId="0" fillId="0" borderId="0" xfId="0" applyNumberFormat="1" applyFill="1"/>
    <xf numFmtId="0" fontId="8" fillId="0" borderId="0" xfId="0" applyFont="1" applyFill="1"/>
    <xf numFmtId="0" fontId="11" fillId="0" borderId="0" xfId="0" applyFont="1" applyFill="1"/>
    <xf numFmtId="168" fontId="9" fillId="0" borderId="0" xfId="0" applyNumberFormat="1" applyFont="1" applyFill="1"/>
    <xf numFmtId="0" fontId="8" fillId="0" borderId="0" xfId="9" applyFont="1" applyFill="1"/>
    <xf numFmtId="164" fontId="6" fillId="0" borderId="0" xfId="0" applyNumberFormat="1" applyFont="1" applyFill="1" applyAlignment="1">
      <alignment horizontal="right"/>
    </xf>
    <xf numFmtId="0" fontId="6" fillId="0" borderId="0" xfId="9" applyFill="1"/>
    <xf numFmtId="164" fontId="8" fillId="0" borderId="0" xfId="0" applyNumberFormat="1" applyFont="1" applyFill="1" applyAlignment="1">
      <alignment horizontal="right"/>
    </xf>
    <xf numFmtId="0" fontId="0" fillId="0" borderId="0" xfId="9" applyFont="1" applyFill="1"/>
    <xf numFmtId="0" fontId="9" fillId="0" borderId="0" xfId="0" applyFont="1" applyFill="1" applyAlignment="1">
      <alignment horizontal="left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right" vertical="center" wrapText="1"/>
    </xf>
    <xf numFmtId="3" fontId="21" fillId="0" borderId="0" xfId="0" applyNumberFormat="1" applyFont="1" applyFill="1" applyAlignment="1">
      <alignment horizontal="right" vertical="center" wrapText="1"/>
    </xf>
    <xf numFmtId="49" fontId="0" fillId="0" borderId="0" xfId="0" applyNumberFormat="1" applyFill="1" applyAlignment="1">
      <alignment horizontal="center"/>
    </xf>
    <xf numFmtId="164" fontId="13" fillId="0" borderId="0" xfId="0" applyNumberFormat="1" applyFont="1" applyFill="1"/>
    <xf numFmtId="37" fontId="8" fillId="0" borderId="0" xfId="0" applyNumberFormat="1" applyFont="1" applyFill="1" applyAlignment="1">
      <alignment horizontal="center"/>
    </xf>
    <xf numFmtId="41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/>
    <xf numFmtId="37" fontId="8" fillId="0" borderId="0" xfId="0" applyNumberFormat="1" applyFont="1" applyFill="1"/>
    <xf numFmtId="164" fontId="8" fillId="0" borderId="0" xfId="0" applyNumberFormat="1" applyFont="1" applyFill="1" applyAlignment="1">
      <alignment horizontal="left"/>
    </xf>
    <xf numFmtId="166" fontId="0" fillId="0" borderId="0" xfId="0" applyNumberFormat="1" applyFill="1" applyAlignment="1">
      <alignment horizontal="center"/>
    </xf>
    <xf numFmtId="37" fontId="0" fillId="0" borderId="0" xfId="0" applyNumberFormat="1" applyFill="1" applyAlignment="1">
      <alignment horizontal="center" vertical="center"/>
    </xf>
    <xf numFmtId="37" fontId="8" fillId="0" borderId="0" xfId="0" quotePrefix="1" applyNumberFormat="1" applyFont="1" applyFill="1" applyAlignment="1">
      <alignment horizontal="center"/>
    </xf>
    <xf numFmtId="166" fontId="24" fillId="0" borderId="0" xfId="1" applyNumberFormat="1" applyFont="1" applyFill="1" applyAlignment="1"/>
    <xf numFmtId="166" fontId="8" fillId="0" borderId="0" xfId="1" applyNumberFormat="1" applyFont="1" applyFill="1" applyAlignment="1"/>
    <xf numFmtId="164" fontId="6" fillId="0" borderId="0" xfId="0" applyNumberFormat="1" applyFont="1" applyFill="1"/>
    <xf numFmtId="164" fontId="11" fillId="0" borderId="0" xfId="0" applyNumberFormat="1" applyFont="1" applyFill="1" applyAlignment="1">
      <alignment horizontal="left"/>
    </xf>
    <xf numFmtId="0" fontId="0" fillId="0" borderId="1" xfId="0" applyFill="1" applyBorder="1"/>
    <xf numFmtId="43" fontId="13" fillId="0" borderId="0" xfId="0" applyNumberFormat="1" applyFont="1" applyFill="1" applyAlignment="1">
      <alignment horizontal="center"/>
    </xf>
    <xf numFmtId="41" fontId="0" fillId="0" borderId="0" xfId="0" applyNumberFormat="1" applyFill="1" applyAlignment="1">
      <alignment horizontal="center"/>
    </xf>
    <xf numFmtId="41" fontId="0" fillId="0" borderId="1" xfId="0" applyNumberFormat="1" applyFill="1" applyBorder="1" applyAlignment="1">
      <alignment horizontal="right"/>
    </xf>
    <xf numFmtId="41" fontId="0" fillId="0" borderId="0" xfId="0" applyNumberFormat="1" applyFont="1" applyFill="1"/>
    <xf numFmtId="41" fontId="8" fillId="0" borderId="0" xfId="0" quotePrefix="1" applyNumberFormat="1" applyFont="1" applyFill="1" applyAlignment="1">
      <alignment horizontal="center"/>
    </xf>
    <xf numFmtId="41" fontId="8" fillId="0" borderId="44" xfId="0" quotePrefix="1" applyNumberFormat="1" applyFont="1" applyFill="1" applyBorder="1" applyAlignment="1">
      <alignment horizontal="center"/>
    </xf>
    <xf numFmtId="41" fontId="8" fillId="0" borderId="0" xfId="0" applyNumberFormat="1" applyFont="1" applyFill="1"/>
    <xf numFmtId="41" fontId="0" fillId="0" borderId="0" xfId="0" applyNumberFormat="1" applyFont="1" applyFill="1" applyAlignment="1">
      <alignment horizontal="center"/>
    </xf>
    <xf numFmtId="41" fontId="8" fillId="0" borderId="2" xfId="0" applyNumberFormat="1" applyFont="1" applyFill="1" applyBorder="1" applyAlignment="1">
      <alignment horizontal="right"/>
    </xf>
    <xf numFmtId="0" fontId="6" fillId="0" borderId="0" xfId="0" applyFont="1" applyFill="1"/>
    <xf numFmtId="41" fontId="8" fillId="0" borderId="0" xfId="0" applyNumberFormat="1" applyFont="1" applyFill="1" applyBorder="1" applyAlignment="1">
      <alignment horizontal="right"/>
    </xf>
    <xf numFmtId="49" fontId="12" fillId="0" borderId="0" xfId="0" applyNumberFormat="1" applyFont="1" applyFill="1" applyAlignment="1">
      <alignment horizontal="center"/>
    </xf>
    <xf numFmtId="1" fontId="10" fillId="0" borderId="0" xfId="0" applyNumberFormat="1" applyFont="1" applyFill="1"/>
    <xf numFmtId="49" fontId="199" fillId="0" borderId="0" xfId="0" applyNumberFormat="1" applyFont="1" applyFill="1"/>
    <xf numFmtId="49" fontId="200" fillId="0" borderId="0" xfId="0" applyNumberFormat="1" applyFont="1" applyFill="1" applyAlignment="1">
      <alignment horizontal="center"/>
    </xf>
    <xf numFmtId="0" fontId="201" fillId="0" borderId="0" xfId="0" applyFont="1" applyFill="1"/>
    <xf numFmtId="1" fontId="201" fillId="0" borderId="0" xfId="0" applyNumberFormat="1" applyFont="1" applyFill="1"/>
    <xf numFmtId="0" fontId="28" fillId="0" borderId="0" xfId="0" applyFont="1" applyFill="1"/>
    <xf numFmtId="49" fontId="13" fillId="0" borderId="0" xfId="0" applyNumberFormat="1" applyFont="1" applyFill="1" applyAlignment="1">
      <alignment horizontal="center"/>
    </xf>
    <xf numFmtId="0" fontId="197" fillId="0" borderId="0" xfId="0" applyFont="1" applyFill="1" applyAlignment="1">
      <alignment horizontal="center"/>
    </xf>
    <xf numFmtId="1" fontId="197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right"/>
    </xf>
    <xf numFmtId="1" fontId="6" fillId="0" borderId="0" xfId="0" applyNumberFormat="1" applyFont="1" applyFill="1" applyAlignment="1">
      <alignment horizontal="right"/>
    </xf>
    <xf numFmtId="164" fontId="9" fillId="0" borderId="0" xfId="0" applyNumberFormat="1" applyFont="1" applyFill="1"/>
    <xf numFmtId="43" fontId="198" fillId="0" borderId="0" xfId="0" applyNumberFormat="1" applyFont="1" applyFill="1"/>
    <xf numFmtId="49" fontId="6" fillId="0" borderId="0" xfId="0" applyNumberFormat="1" applyFont="1" applyFill="1"/>
    <xf numFmtId="164" fontId="198" fillId="0" borderId="0" xfId="0" applyNumberFormat="1" applyFont="1" applyFill="1"/>
    <xf numFmtId="37" fontId="7" fillId="0" borderId="0" xfId="0" applyNumberFormat="1" applyFont="1" applyFill="1"/>
    <xf numFmtId="166" fontId="6" fillId="0" borderId="0" xfId="0" applyNumberFormat="1" applyFont="1" applyFill="1" applyAlignment="1">
      <alignment horizontal="right"/>
    </xf>
    <xf numFmtId="0" fontId="7" fillId="0" borderId="0" xfId="0" applyFont="1" applyFill="1"/>
    <xf numFmtId="164" fontId="0" fillId="0" borderId="1" xfId="0" applyNumberFormat="1" applyFill="1" applyBorder="1"/>
    <xf numFmtId="37" fontId="6" fillId="0" borderId="0" xfId="0" applyNumberFormat="1" applyFont="1" applyFill="1"/>
    <xf numFmtId="37" fontId="6" fillId="0" borderId="0" xfId="0" applyNumberFormat="1" applyFont="1" applyFill="1" applyAlignment="1">
      <alignment horizontal="center"/>
    </xf>
    <xf numFmtId="43" fontId="9" fillId="0" borderId="0" xfId="1" applyFont="1" applyFill="1"/>
    <xf numFmtId="1" fontId="8" fillId="0" borderId="0" xfId="0" applyNumberFormat="1" applyFont="1" applyFill="1" applyAlignment="1">
      <alignment horizontal="right"/>
    </xf>
    <xf numFmtId="49" fontId="0" fillId="0" borderId="0" xfId="0" applyNumberFormat="1" applyFill="1" applyAlignment="1">
      <alignment horizontal="left" indent="1"/>
    </xf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/>
    <xf numFmtId="49" fontId="9" fillId="0" borderId="0" xfId="0" applyNumberFormat="1" applyFont="1" applyFill="1"/>
    <xf numFmtId="49" fontId="14" fillId="0" borderId="0" xfId="0" applyNumberFormat="1" applyFont="1" applyFill="1" applyAlignment="1">
      <alignment horizontal="center"/>
    </xf>
    <xf numFmtId="1" fontId="9" fillId="0" borderId="0" xfId="0" applyNumberFormat="1" applyFont="1" applyFill="1"/>
    <xf numFmtId="0" fontId="1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9" fontId="0" fillId="0" borderId="0" xfId="2941" applyFont="1" applyFill="1"/>
    <xf numFmtId="166" fontId="204" fillId="0" borderId="0" xfId="1" applyNumberFormat="1" applyFont="1" applyFill="1"/>
    <xf numFmtId="0" fontId="204" fillId="0" borderId="0" xfId="0" applyFont="1" applyFill="1"/>
    <xf numFmtId="43" fontId="204" fillId="0" borderId="0" xfId="1" applyFont="1" applyFill="1"/>
    <xf numFmtId="43" fontId="204" fillId="0" borderId="0" xfId="1" applyFont="1" applyFill="1" applyBorder="1" applyAlignment="1"/>
    <xf numFmtId="166" fontId="204" fillId="0" borderId="0" xfId="0" applyNumberFormat="1" applyFont="1" applyFill="1"/>
    <xf numFmtId="43" fontId="205" fillId="0" borderId="0" xfId="1" applyFont="1" applyFill="1" applyBorder="1" applyAlignment="1">
      <alignment horizontal="right"/>
    </xf>
    <xf numFmtId="0" fontId="206" fillId="0" borderId="0" xfId="0" applyFont="1" applyFill="1"/>
    <xf numFmtId="168" fontId="207" fillId="0" borderId="0" xfId="0" applyNumberFormat="1" applyFont="1" applyFill="1"/>
    <xf numFmtId="0" fontId="207" fillId="0" borderId="0" xfId="0" applyFont="1" applyFill="1"/>
    <xf numFmtId="0" fontId="208" fillId="0" borderId="0" xfId="0" applyFont="1" applyFill="1"/>
    <xf numFmtId="166" fontId="209" fillId="0" borderId="0" xfId="1" applyNumberFormat="1" applyFont="1" applyFill="1"/>
    <xf numFmtId="43" fontId="210" fillId="0" borderId="0" xfId="1" applyFont="1" applyFill="1" applyBorder="1" applyAlignment="1">
      <alignment horizontal="right"/>
    </xf>
    <xf numFmtId="168" fontId="211" fillId="0" borderId="0" xfId="0" applyNumberFormat="1" applyFont="1" applyFill="1"/>
    <xf numFmtId="0" fontId="211" fillId="0" borderId="0" xfId="0" applyFont="1" applyFill="1"/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7" fillId="0" borderId="0" xfId="0" applyFont="1" applyFill="1" applyAlignment="1">
      <alignment horizontal="center"/>
    </xf>
    <xf numFmtId="0" fontId="202" fillId="5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8" fillId="0" borderId="0" xfId="0" applyFont="1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6" applyFont="1" applyAlignment="1">
      <alignment horizontal="left"/>
    </xf>
    <xf numFmtId="0" fontId="21" fillId="0" borderId="0" xfId="6" applyFont="1" applyAlignment="1">
      <alignment horizontal="center"/>
    </xf>
    <xf numFmtId="0" fontId="5" fillId="0" borderId="0" xfId="6" applyFont="1" applyAlignment="1">
      <alignment horizontal="center"/>
    </xf>
    <xf numFmtId="0" fontId="15" fillId="0" borderId="0" xfId="6" applyFont="1" applyAlignment="1">
      <alignment horizontal="center"/>
    </xf>
  </cellXfs>
  <cellStyles count="2942">
    <cellStyle name="_x000a_mouse.drv=lm" xfId="29" xr:uid="{00000000-0005-0000-0000-000000000000}"/>
    <cellStyle name="??" xfId="30" xr:uid="{00000000-0005-0000-0000-000001000000}"/>
    <cellStyle name="?? - Style1" xfId="31" xr:uid="{00000000-0005-0000-0000-000002000000}"/>
    <cellStyle name="?? [0.00]_PRODUCT DETAIL Q1" xfId="32" xr:uid="{00000000-0005-0000-0000-000003000000}"/>
    <cellStyle name="?? [0]" xfId="33" xr:uid="{00000000-0005-0000-0000-000004000000}"/>
    <cellStyle name="?? [0] - Style2" xfId="34" xr:uid="{00000000-0005-0000-0000-000005000000}"/>
    <cellStyle name="?? [0]_PERSONAL" xfId="35" xr:uid="{00000000-0005-0000-0000-000006000000}"/>
    <cellStyle name="???? [0.00]_PRODUCT DETAIL Q1" xfId="36" xr:uid="{00000000-0005-0000-0000-000007000000}"/>
    <cellStyle name="?????? - Style3" xfId="37" xr:uid="{00000000-0005-0000-0000-000008000000}"/>
    <cellStyle name="?????? - Style4" xfId="38" xr:uid="{00000000-0005-0000-0000-000009000000}"/>
    <cellStyle name="??????????????????? [0]_PERSONAL" xfId="39" xr:uid="{00000000-0005-0000-0000-00000A000000}"/>
    <cellStyle name="???????????????????_PERSONAL" xfId="40" xr:uid="{00000000-0005-0000-0000-00000B000000}"/>
    <cellStyle name="????_P - Style5" xfId="41" xr:uid="{00000000-0005-0000-0000-00000C000000}"/>
    <cellStyle name="???_HOBONG" xfId="42" xr:uid="{00000000-0005-0000-0000-00000D000000}"/>
    <cellStyle name="??_(????)??????" xfId="43" xr:uid="{00000000-0005-0000-0000-00000E000000}"/>
    <cellStyle name="_A-R Duty draw back" xfId="44" xr:uid="{00000000-0005-0000-0000-00000F000000}"/>
    <cellStyle name="_Aug JE" xfId="45" xr:uid="{00000000-0005-0000-0000-000010000000}"/>
    <cellStyle name="_Bank reconciliation -- Monthly" xfId="46" xr:uid="{00000000-0005-0000-0000-000011000000}"/>
    <cellStyle name="_CIP_Balance" xfId="47" xr:uid="{00000000-0005-0000-0000-000012000000}"/>
    <cellStyle name="_CY2009 Surin Close Form 032509 by K.Steven" xfId="48" xr:uid="{00000000-0005-0000-0000-000013000000}"/>
    <cellStyle name="_FA_register" xfId="49" xr:uid="{00000000-0005-0000-0000-000014000000}"/>
    <cellStyle name="_Final Trim part Control 2008 1" xfId="50" xr:uid="{00000000-0005-0000-0000-000015000000}"/>
    <cellStyle name="_Fixed Assets Surin Plant CY08 4May09" xfId="51" xr:uid="{00000000-0005-0000-0000-000016000000}"/>
    <cellStyle name="_General accrual" xfId="52" xr:uid="{00000000-0005-0000-0000-000017000000}"/>
    <cellStyle name="_HBI Vietnam_Hung Yen_AR Interco reconciliation_P5" xfId="53" xr:uid="{00000000-0005-0000-0000-000018000000}"/>
    <cellStyle name="_HBI Vietnam_Hung Yen_AR Interco reconciliation_P6" xfId="54" xr:uid="{00000000-0005-0000-0000-000019000000}"/>
    <cellStyle name="_Jan-July recon" xfId="55" xr:uid="{00000000-0005-0000-0000-00001A000000}"/>
    <cellStyle name="_Lead HBI YE2007 after adjust 23 Apr 08" xfId="56" xr:uid="{00000000-0005-0000-0000-00001B000000}"/>
    <cellStyle name="_Lead HbI_2008 (Surin)19.01.09" xfId="57" xr:uid="{00000000-0005-0000-0000-00001C000000}"/>
    <cellStyle name="_Lead_HBI Chonburi 1208" xfId="58" xr:uid="{00000000-0005-0000-0000-00001D000000}"/>
    <cellStyle name="_Remaining Surin Fixed Assets to be closed P03" xfId="59" xr:uid="{00000000-0005-0000-0000-00001E000000}"/>
    <cellStyle name="_Trim part Control 2008" xfId="60" xr:uid="{00000000-0005-0000-0000-00001F000000}"/>
    <cellStyle name="_Trim part Control 2008 up to Aug" xfId="61" xr:uid="{00000000-0005-0000-0000-000020000000}"/>
    <cellStyle name="_VN MFG EXP CY08 P8 - version1" xfId="62" xr:uid="{00000000-0005-0000-0000-000021000000}"/>
    <cellStyle name="W_CAP_P011" xfId="63" xr:uid="{00000000-0005-0000-0000-000022000000}"/>
    <cellStyle name="0,0_x000a__x000a_NA_x000a__x000a_" xfId="2461" xr:uid="{00000000-0005-0000-0000-000023000000}"/>
    <cellStyle name="0,0_x000d__x000a_NA_x000d__x000a_" xfId="64" xr:uid="{00000000-0005-0000-0000-000024000000}"/>
    <cellStyle name="0,0_x000d__x000a_NA_x000d__x000a_ 2" xfId="65" xr:uid="{00000000-0005-0000-0000-000025000000}"/>
    <cellStyle name="0,0_x000d__x000a_NA_x000d__x000a_ 3" xfId="66" xr:uid="{00000000-0005-0000-0000-000026000000}"/>
    <cellStyle name="0,0_x000d__x000a_NA_x000d__x000a_ 4" xfId="67" xr:uid="{00000000-0005-0000-0000-000027000000}"/>
    <cellStyle name="0,0_x000d__x000a_NA_x000d__x000a_ 5" xfId="68" xr:uid="{00000000-0005-0000-0000-000028000000}"/>
    <cellStyle name="0,0_x000d__x000a_NA_x000d__x000a__FRI_Y'53_PER AUDIT TOP" xfId="2462" xr:uid="{00000000-0005-0000-0000-000029000000}"/>
    <cellStyle name="20% - Accent1 10" xfId="69" xr:uid="{00000000-0005-0000-0000-00002A000000}"/>
    <cellStyle name="20% - Accent1 11" xfId="70" xr:uid="{00000000-0005-0000-0000-00002B000000}"/>
    <cellStyle name="20% - Accent1 12" xfId="71" xr:uid="{00000000-0005-0000-0000-00002C000000}"/>
    <cellStyle name="20% - Accent1 13" xfId="2364" xr:uid="{00000000-0005-0000-0000-00002D000000}"/>
    <cellStyle name="20% - Accent1 2" xfId="72" xr:uid="{00000000-0005-0000-0000-00002E000000}"/>
    <cellStyle name="20% - Accent1 2 2" xfId="73" xr:uid="{00000000-0005-0000-0000-00002F000000}"/>
    <cellStyle name="20% - Accent1 2 3" xfId="74" xr:uid="{00000000-0005-0000-0000-000030000000}"/>
    <cellStyle name="20% - Accent1 2_X2" xfId="75" xr:uid="{00000000-0005-0000-0000-000031000000}"/>
    <cellStyle name="20% - Accent1 3" xfId="76" xr:uid="{00000000-0005-0000-0000-000032000000}"/>
    <cellStyle name="20% - Accent1 3 2" xfId="77" xr:uid="{00000000-0005-0000-0000-000033000000}"/>
    <cellStyle name="20% - Accent1 3 3" xfId="78" xr:uid="{00000000-0005-0000-0000-000034000000}"/>
    <cellStyle name="20% - Accent1 3_X2" xfId="79" xr:uid="{00000000-0005-0000-0000-000035000000}"/>
    <cellStyle name="20% - Accent1 4" xfId="80" xr:uid="{00000000-0005-0000-0000-000036000000}"/>
    <cellStyle name="20% - Accent1 4 2" xfId="81" xr:uid="{00000000-0005-0000-0000-000037000000}"/>
    <cellStyle name="20% - Accent1 5" xfId="82" xr:uid="{00000000-0005-0000-0000-000038000000}"/>
    <cellStyle name="20% - Accent1 5 2" xfId="83" xr:uid="{00000000-0005-0000-0000-000039000000}"/>
    <cellStyle name="20% - Accent1 6" xfId="84" xr:uid="{00000000-0005-0000-0000-00003A000000}"/>
    <cellStyle name="20% - Accent1 7" xfId="85" xr:uid="{00000000-0005-0000-0000-00003B000000}"/>
    <cellStyle name="20% - Accent1 8" xfId="86" xr:uid="{00000000-0005-0000-0000-00003C000000}"/>
    <cellStyle name="20% - Accent1 9" xfId="87" xr:uid="{00000000-0005-0000-0000-00003D000000}"/>
    <cellStyle name="20% - Accent2 10" xfId="88" xr:uid="{00000000-0005-0000-0000-00003E000000}"/>
    <cellStyle name="20% - Accent2 11" xfId="89" xr:uid="{00000000-0005-0000-0000-00003F000000}"/>
    <cellStyle name="20% - Accent2 12" xfId="90" xr:uid="{00000000-0005-0000-0000-000040000000}"/>
    <cellStyle name="20% - Accent2 13" xfId="2365" xr:uid="{00000000-0005-0000-0000-000041000000}"/>
    <cellStyle name="20% - Accent2 2" xfId="91" xr:uid="{00000000-0005-0000-0000-000042000000}"/>
    <cellStyle name="20% - Accent2 2 2" xfId="92" xr:uid="{00000000-0005-0000-0000-000043000000}"/>
    <cellStyle name="20% - Accent2 2 3" xfId="93" xr:uid="{00000000-0005-0000-0000-000044000000}"/>
    <cellStyle name="20% - Accent2 2_X2" xfId="94" xr:uid="{00000000-0005-0000-0000-000045000000}"/>
    <cellStyle name="20% - Accent2 3" xfId="95" xr:uid="{00000000-0005-0000-0000-000046000000}"/>
    <cellStyle name="20% - Accent2 3 2" xfId="96" xr:uid="{00000000-0005-0000-0000-000047000000}"/>
    <cellStyle name="20% - Accent2 3 3" xfId="97" xr:uid="{00000000-0005-0000-0000-000048000000}"/>
    <cellStyle name="20% - Accent2 3_X2" xfId="98" xr:uid="{00000000-0005-0000-0000-000049000000}"/>
    <cellStyle name="20% - Accent2 4" xfId="99" xr:uid="{00000000-0005-0000-0000-00004A000000}"/>
    <cellStyle name="20% - Accent2 4 2" xfId="100" xr:uid="{00000000-0005-0000-0000-00004B000000}"/>
    <cellStyle name="20% - Accent2 5" xfId="101" xr:uid="{00000000-0005-0000-0000-00004C000000}"/>
    <cellStyle name="20% - Accent2 5 2" xfId="102" xr:uid="{00000000-0005-0000-0000-00004D000000}"/>
    <cellStyle name="20% - Accent2 6" xfId="103" xr:uid="{00000000-0005-0000-0000-00004E000000}"/>
    <cellStyle name="20% - Accent2 7" xfId="104" xr:uid="{00000000-0005-0000-0000-00004F000000}"/>
    <cellStyle name="20% - Accent2 8" xfId="105" xr:uid="{00000000-0005-0000-0000-000050000000}"/>
    <cellStyle name="20% - Accent2 9" xfId="106" xr:uid="{00000000-0005-0000-0000-000051000000}"/>
    <cellStyle name="20% - Accent3 10" xfId="107" xr:uid="{00000000-0005-0000-0000-000052000000}"/>
    <cellStyle name="20% - Accent3 11" xfId="108" xr:uid="{00000000-0005-0000-0000-000053000000}"/>
    <cellStyle name="20% - Accent3 12" xfId="109" xr:uid="{00000000-0005-0000-0000-000054000000}"/>
    <cellStyle name="20% - Accent3 13" xfId="2366" xr:uid="{00000000-0005-0000-0000-000055000000}"/>
    <cellStyle name="20% - Accent3 2" xfId="110" xr:uid="{00000000-0005-0000-0000-000056000000}"/>
    <cellStyle name="20% - Accent3 2 2" xfId="111" xr:uid="{00000000-0005-0000-0000-000057000000}"/>
    <cellStyle name="20% - Accent3 2 3" xfId="112" xr:uid="{00000000-0005-0000-0000-000058000000}"/>
    <cellStyle name="20% - Accent3 2_X2" xfId="113" xr:uid="{00000000-0005-0000-0000-000059000000}"/>
    <cellStyle name="20% - Accent3 3" xfId="114" xr:uid="{00000000-0005-0000-0000-00005A000000}"/>
    <cellStyle name="20% - Accent3 3 2" xfId="115" xr:uid="{00000000-0005-0000-0000-00005B000000}"/>
    <cellStyle name="20% - Accent3 3 3" xfId="116" xr:uid="{00000000-0005-0000-0000-00005C000000}"/>
    <cellStyle name="20% - Accent3 3_X2" xfId="117" xr:uid="{00000000-0005-0000-0000-00005D000000}"/>
    <cellStyle name="20% - Accent3 4" xfId="118" xr:uid="{00000000-0005-0000-0000-00005E000000}"/>
    <cellStyle name="20% - Accent3 4 2" xfId="119" xr:uid="{00000000-0005-0000-0000-00005F000000}"/>
    <cellStyle name="20% - Accent3 5" xfId="120" xr:uid="{00000000-0005-0000-0000-000060000000}"/>
    <cellStyle name="20% - Accent3 5 2" xfId="121" xr:uid="{00000000-0005-0000-0000-000061000000}"/>
    <cellStyle name="20% - Accent3 6" xfId="122" xr:uid="{00000000-0005-0000-0000-000062000000}"/>
    <cellStyle name="20% - Accent3 7" xfId="123" xr:uid="{00000000-0005-0000-0000-000063000000}"/>
    <cellStyle name="20% - Accent3 8" xfId="124" xr:uid="{00000000-0005-0000-0000-000064000000}"/>
    <cellStyle name="20% - Accent3 9" xfId="125" xr:uid="{00000000-0005-0000-0000-000065000000}"/>
    <cellStyle name="20% - Accent4 10" xfId="126" xr:uid="{00000000-0005-0000-0000-000066000000}"/>
    <cellStyle name="20% - Accent4 11" xfId="127" xr:uid="{00000000-0005-0000-0000-000067000000}"/>
    <cellStyle name="20% - Accent4 12" xfId="128" xr:uid="{00000000-0005-0000-0000-000068000000}"/>
    <cellStyle name="20% - Accent4 13" xfId="2367" xr:uid="{00000000-0005-0000-0000-000069000000}"/>
    <cellStyle name="20% - Accent4 2" xfId="129" xr:uid="{00000000-0005-0000-0000-00006A000000}"/>
    <cellStyle name="20% - Accent4 2 2" xfId="130" xr:uid="{00000000-0005-0000-0000-00006B000000}"/>
    <cellStyle name="20% - Accent4 2 3" xfId="131" xr:uid="{00000000-0005-0000-0000-00006C000000}"/>
    <cellStyle name="20% - Accent4 2_X2" xfId="132" xr:uid="{00000000-0005-0000-0000-00006D000000}"/>
    <cellStyle name="20% - Accent4 3" xfId="133" xr:uid="{00000000-0005-0000-0000-00006E000000}"/>
    <cellStyle name="20% - Accent4 3 2" xfId="134" xr:uid="{00000000-0005-0000-0000-00006F000000}"/>
    <cellStyle name="20% - Accent4 3 3" xfId="135" xr:uid="{00000000-0005-0000-0000-000070000000}"/>
    <cellStyle name="20% - Accent4 3_X2" xfId="136" xr:uid="{00000000-0005-0000-0000-000071000000}"/>
    <cellStyle name="20% - Accent4 4" xfId="137" xr:uid="{00000000-0005-0000-0000-000072000000}"/>
    <cellStyle name="20% - Accent4 4 2" xfId="138" xr:uid="{00000000-0005-0000-0000-000073000000}"/>
    <cellStyle name="20% - Accent4 5" xfId="139" xr:uid="{00000000-0005-0000-0000-000074000000}"/>
    <cellStyle name="20% - Accent4 5 2" xfId="140" xr:uid="{00000000-0005-0000-0000-000075000000}"/>
    <cellStyle name="20% - Accent4 6" xfId="141" xr:uid="{00000000-0005-0000-0000-000076000000}"/>
    <cellStyle name="20% - Accent4 7" xfId="142" xr:uid="{00000000-0005-0000-0000-000077000000}"/>
    <cellStyle name="20% - Accent4 8" xfId="143" xr:uid="{00000000-0005-0000-0000-000078000000}"/>
    <cellStyle name="20% - Accent4 9" xfId="144" xr:uid="{00000000-0005-0000-0000-000079000000}"/>
    <cellStyle name="20% - Accent5 10" xfId="145" xr:uid="{00000000-0005-0000-0000-00007A000000}"/>
    <cellStyle name="20% - Accent5 11" xfId="146" xr:uid="{00000000-0005-0000-0000-00007B000000}"/>
    <cellStyle name="20% - Accent5 12" xfId="147" xr:uid="{00000000-0005-0000-0000-00007C000000}"/>
    <cellStyle name="20% - Accent5 13" xfId="2368" xr:uid="{00000000-0005-0000-0000-00007D000000}"/>
    <cellStyle name="20% - Accent5 2" xfId="148" xr:uid="{00000000-0005-0000-0000-00007E000000}"/>
    <cellStyle name="20% - Accent5 2 2" xfId="149" xr:uid="{00000000-0005-0000-0000-00007F000000}"/>
    <cellStyle name="20% - Accent5 2 3" xfId="150" xr:uid="{00000000-0005-0000-0000-000080000000}"/>
    <cellStyle name="20% - Accent5 2_X2" xfId="151" xr:uid="{00000000-0005-0000-0000-000081000000}"/>
    <cellStyle name="20% - Accent5 3" xfId="152" xr:uid="{00000000-0005-0000-0000-000082000000}"/>
    <cellStyle name="20% - Accent5 3 2" xfId="153" xr:uid="{00000000-0005-0000-0000-000083000000}"/>
    <cellStyle name="20% - Accent5 3 3" xfId="154" xr:uid="{00000000-0005-0000-0000-000084000000}"/>
    <cellStyle name="20% - Accent5 3_X2" xfId="155" xr:uid="{00000000-0005-0000-0000-000085000000}"/>
    <cellStyle name="20% - Accent5 4" xfId="156" xr:uid="{00000000-0005-0000-0000-000086000000}"/>
    <cellStyle name="20% - Accent5 4 2" xfId="157" xr:uid="{00000000-0005-0000-0000-000087000000}"/>
    <cellStyle name="20% - Accent5 5" xfId="158" xr:uid="{00000000-0005-0000-0000-000088000000}"/>
    <cellStyle name="20% - Accent5 6" xfId="159" xr:uid="{00000000-0005-0000-0000-000089000000}"/>
    <cellStyle name="20% - Accent5 7" xfId="160" xr:uid="{00000000-0005-0000-0000-00008A000000}"/>
    <cellStyle name="20% - Accent5 8" xfId="161" xr:uid="{00000000-0005-0000-0000-00008B000000}"/>
    <cellStyle name="20% - Accent5 9" xfId="162" xr:uid="{00000000-0005-0000-0000-00008C000000}"/>
    <cellStyle name="20% - Accent6 10" xfId="163" xr:uid="{00000000-0005-0000-0000-00008D000000}"/>
    <cellStyle name="20% - Accent6 11" xfId="164" xr:uid="{00000000-0005-0000-0000-00008E000000}"/>
    <cellStyle name="20% - Accent6 12" xfId="165" xr:uid="{00000000-0005-0000-0000-00008F000000}"/>
    <cellStyle name="20% - Accent6 13" xfId="2369" xr:uid="{00000000-0005-0000-0000-000090000000}"/>
    <cellStyle name="20% - Accent6 2" xfId="166" xr:uid="{00000000-0005-0000-0000-000091000000}"/>
    <cellStyle name="20% - Accent6 2 2" xfId="167" xr:uid="{00000000-0005-0000-0000-000092000000}"/>
    <cellStyle name="20% - Accent6 2 3" xfId="168" xr:uid="{00000000-0005-0000-0000-000093000000}"/>
    <cellStyle name="20% - Accent6 2_X2" xfId="169" xr:uid="{00000000-0005-0000-0000-000094000000}"/>
    <cellStyle name="20% - Accent6 3" xfId="170" xr:uid="{00000000-0005-0000-0000-000095000000}"/>
    <cellStyle name="20% - Accent6 3 2" xfId="171" xr:uid="{00000000-0005-0000-0000-000096000000}"/>
    <cellStyle name="20% - Accent6 3 3" xfId="172" xr:uid="{00000000-0005-0000-0000-000097000000}"/>
    <cellStyle name="20% - Accent6 3_X2" xfId="173" xr:uid="{00000000-0005-0000-0000-000098000000}"/>
    <cellStyle name="20% - Accent6 4" xfId="174" xr:uid="{00000000-0005-0000-0000-000099000000}"/>
    <cellStyle name="20% - Accent6 4 2" xfId="175" xr:uid="{00000000-0005-0000-0000-00009A000000}"/>
    <cellStyle name="20% - Accent6 5" xfId="176" xr:uid="{00000000-0005-0000-0000-00009B000000}"/>
    <cellStyle name="20% - Accent6 5 2" xfId="177" xr:uid="{00000000-0005-0000-0000-00009C000000}"/>
    <cellStyle name="20% - Accent6 6" xfId="178" xr:uid="{00000000-0005-0000-0000-00009D000000}"/>
    <cellStyle name="20% - Accent6 7" xfId="179" xr:uid="{00000000-0005-0000-0000-00009E000000}"/>
    <cellStyle name="20% - Accent6 8" xfId="180" xr:uid="{00000000-0005-0000-0000-00009F000000}"/>
    <cellStyle name="20% - Accent6 9" xfId="181" xr:uid="{00000000-0005-0000-0000-0000A0000000}"/>
    <cellStyle name="20% - ส่วนที่ถูกเน้น1 2" xfId="182" xr:uid="{00000000-0005-0000-0000-0000A1000000}"/>
    <cellStyle name="20% - ส่วนที่ถูกเน้น1 2 2" xfId="183" xr:uid="{00000000-0005-0000-0000-0000A2000000}"/>
    <cellStyle name="20% - ส่วนที่ถูกเน้น1 3" xfId="184" xr:uid="{00000000-0005-0000-0000-0000A3000000}"/>
    <cellStyle name="20% - ส่วนที่ถูกเน้น1 3 2" xfId="185" xr:uid="{00000000-0005-0000-0000-0000A4000000}"/>
    <cellStyle name="20% - ส่วนที่ถูกเน้น1 4" xfId="186" xr:uid="{00000000-0005-0000-0000-0000A5000000}"/>
    <cellStyle name="20% - ส่วนที่ถูกเน้น1 4 2" xfId="187" xr:uid="{00000000-0005-0000-0000-0000A6000000}"/>
    <cellStyle name="20% - ส่วนที่ถูกเน้น1 5" xfId="188" xr:uid="{00000000-0005-0000-0000-0000A7000000}"/>
    <cellStyle name="20% - ส่วนที่ถูกเน้น1 6" xfId="189" xr:uid="{00000000-0005-0000-0000-0000A8000000}"/>
    <cellStyle name="20% - ส่วนที่ถูกเน้น2 2" xfId="190" xr:uid="{00000000-0005-0000-0000-0000A9000000}"/>
    <cellStyle name="20% - ส่วนที่ถูกเน้น2 2 2" xfId="191" xr:uid="{00000000-0005-0000-0000-0000AA000000}"/>
    <cellStyle name="20% - ส่วนที่ถูกเน้น2 3" xfId="192" xr:uid="{00000000-0005-0000-0000-0000AB000000}"/>
    <cellStyle name="20% - ส่วนที่ถูกเน้น2 3 2" xfId="193" xr:uid="{00000000-0005-0000-0000-0000AC000000}"/>
    <cellStyle name="20% - ส่วนที่ถูกเน้น2 4" xfId="194" xr:uid="{00000000-0005-0000-0000-0000AD000000}"/>
    <cellStyle name="20% - ส่วนที่ถูกเน้น2 4 2" xfId="195" xr:uid="{00000000-0005-0000-0000-0000AE000000}"/>
    <cellStyle name="20% - ส่วนที่ถูกเน้น2 5" xfId="196" xr:uid="{00000000-0005-0000-0000-0000AF000000}"/>
    <cellStyle name="20% - ส่วนที่ถูกเน้น2 6" xfId="197" xr:uid="{00000000-0005-0000-0000-0000B0000000}"/>
    <cellStyle name="20% - ส่วนที่ถูกเน้น3 2" xfId="198" xr:uid="{00000000-0005-0000-0000-0000B1000000}"/>
    <cellStyle name="20% - ส่วนที่ถูกเน้น3 2 2" xfId="199" xr:uid="{00000000-0005-0000-0000-0000B2000000}"/>
    <cellStyle name="20% - ส่วนที่ถูกเน้น3 3" xfId="200" xr:uid="{00000000-0005-0000-0000-0000B3000000}"/>
    <cellStyle name="20% - ส่วนที่ถูกเน้น3 3 2" xfId="201" xr:uid="{00000000-0005-0000-0000-0000B4000000}"/>
    <cellStyle name="20% - ส่วนที่ถูกเน้น3 4" xfId="202" xr:uid="{00000000-0005-0000-0000-0000B5000000}"/>
    <cellStyle name="20% - ส่วนที่ถูกเน้น3 4 2" xfId="203" xr:uid="{00000000-0005-0000-0000-0000B6000000}"/>
    <cellStyle name="20% - ส่วนที่ถูกเน้น3 5" xfId="204" xr:uid="{00000000-0005-0000-0000-0000B7000000}"/>
    <cellStyle name="20% - ส่วนที่ถูกเน้น3 6" xfId="205" xr:uid="{00000000-0005-0000-0000-0000B8000000}"/>
    <cellStyle name="20% - ส่วนที่ถูกเน้น4 2" xfId="206" xr:uid="{00000000-0005-0000-0000-0000B9000000}"/>
    <cellStyle name="20% - ส่วนที่ถูกเน้น4 2 2" xfId="207" xr:uid="{00000000-0005-0000-0000-0000BA000000}"/>
    <cellStyle name="20% - ส่วนที่ถูกเน้น4 3" xfId="208" xr:uid="{00000000-0005-0000-0000-0000BB000000}"/>
    <cellStyle name="20% - ส่วนที่ถูกเน้น4 3 2" xfId="209" xr:uid="{00000000-0005-0000-0000-0000BC000000}"/>
    <cellStyle name="20% - ส่วนที่ถูกเน้น4 4" xfId="210" xr:uid="{00000000-0005-0000-0000-0000BD000000}"/>
    <cellStyle name="20% - ส่วนที่ถูกเน้น4 4 2" xfId="211" xr:uid="{00000000-0005-0000-0000-0000BE000000}"/>
    <cellStyle name="20% - ส่วนที่ถูกเน้น4 5" xfId="212" xr:uid="{00000000-0005-0000-0000-0000BF000000}"/>
    <cellStyle name="20% - ส่วนที่ถูกเน้น4 6" xfId="213" xr:uid="{00000000-0005-0000-0000-0000C0000000}"/>
    <cellStyle name="20% - ส่วนที่ถูกเน้น5 2" xfId="214" xr:uid="{00000000-0005-0000-0000-0000C1000000}"/>
    <cellStyle name="20% - ส่วนที่ถูกเน้น5 2 2" xfId="215" xr:uid="{00000000-0005-0000-0000-0000C2000000}"/>
    <cellStyle name="20% - ส่วนที่ถูกเน้น5 3" xfId="216" xr:uid="{00000000-0005-0000-0000-0000C3000000}"/>
    <cellStyle name="20% - ส่วนที่ถูกเน้น5 3 2" xfId="217" xr:uid="{00000000-0005-0000-0000-0000C4000000}"/>
    <cellStyle name="20% - ส่วนที่ถูกเน้น5 4" xfId="218" xr:uid="{00000000-0005-0000-0000-0000C5000000}"/>
    <cellStyle name="20% - ส่วนที่ถูกเน้น5 4 2" xfId="219" xr:uid="{00000000-0005-0000-0000-0000C6000000}"/>
    <cellStyle name="20% - ส่วนที่ถูกเน้น5 5" xfId="220" xr:uid="{00000000-0005-0000-0000-0000C7000000}"/>
    <cellStyle name="20% - ส่วนที่ถูกเน้น5 6" xfId="221" xr:uid="{00000000-0005-0000-0000-0000C8000000}"/>
    <cellStyle name="20% - ส่วนที่ถูกเน้น6 2" xfId="222" xr:uid="{00000000-0005-0000-0000-0000C9000000}"/>
    <cellStyle name="20% - ส่วนที่ถูกเน้น6 2 2" xfId="223" xr:uid="{00000000-0005-0000-0000-0000CA000000}"/>
    <cellStyle name="20% - ส่วนที่ถูกเน้น6 3" xfId="224" xr:uid="{00000000-0005-0000-0000-0000CB000000}"/>
    <cellStyle name="20% - ส่วนที่ถูกเน้น6 3 2" xfId="225" xr:uid="{00000000-0005-0000-0000-0000CC000000}"/>
    <cellStyle name="20% - ส่วนที่ถูกเน้น6 4" xfId="226" xr:uid="{00000000-0005-0000-0000-0000CD000000}"/>
    <cellStyle name="20% - ส่วนที่ถูกเน้น6 4 2" xfId="227" xr:uid="{00000000-0005-0000-0000-0000CE000000}"/>
    <cellStyle name="20% - ส่วนที่ถูกเน้น6 5" xfId="228" xr:uid="{00000000-0005-0000-0000-0000CF000000}"/>
    <cellStyle name="20% - ส่วนที่ถูกเน้น6 6" xfId="229" xr:uid="{00000000-0005-0000-0000-0000D0000000}"/>
    <cellStyle name="40% - Accent1 10" xfId="230" xr:uid="{00000000-0005-0000-0000-0000D1000000}"/>
    <cellStyle name="40% - Accent1 11" xfId="231" xr:uid="{00000000-0005-0000-0000-0000D2000000}"/>
    <cellStyle name="40% - Accent1 12" xfId="232" xr:uid="{00000000-0005-0000-0000-0000D3000000}"/>
    <cellStyle name="40% - Accent1 13" xfId="2370" xr:uid="{00000000-0005-0000-0000-0000D4000000}"/>
    <cellStyle name="40% - Accent1 2" xfId="233" xr:uid="{00000000-0005-0000-0000-0000D5000000}"/>
    <cellStyle name="40% - Accent1 2 2" xfId="234" xr:uid="{00000000-0005-0000-0000-0000D6000000}"/>
    <cellStyle name="40% - Accent1 2 3" xfId="235" xr:uid="{00000000-0005-0000-0000-0000D7000000}"/>
    <cellStyle name="40% - Accent1 2_X2" xfId="236" xr:uid="{00000000-0005-0000-0000-0000D8000000}"/>
    <cellStyle name="40% - Accent1 3" xfId="237" xr:uid="{00000000-0005-0000-0000-0000D9000000}"/>
    <cellStyle name="40% - Accent1 3 2" xfId="238" xr:uid="{00000000-0005-0000-0000-0000DA000000}"/>
    <cellStyle name="40% - Accent1 3 3" xfId="239" xr:uid="{00000000-0005-0000-0000-0000DB000000}"/>
    <cellStyle name="40% - Accent1 3_X2" xfId="240" xr:uid="{00000000-0005-0000-0000-0000DC000000}"/>
    <cellStyle name="40% - Accent1 4" xfId="241" xr:uid="{00000000-0005-0000-0000-0000DD000000}"/>
    <cellStyle name="40% - Accent1 4 2" xfId="242" xr:uid="{00000000-0005-0000-0000-0000DE000000}"/>
    <cellStyle name="40% - Accent1 5" xfId="243" xr:uid="{00000000-0005-0000-0000-0000DF000000}"/>
    <cellStyle name="40% - Accent1 5 2" xfId="244" xr:uid="{00000000-0005-0000-0000-0000E0000000}"/>
    <cellStyle name="40% - Accent1 6" xfId="245" xr:uid="{00000000-0005-0000-0000-0000E1000000}"/>
    <cellStyle name="40% - Accent1 7" xfId="246" xr:uid="{00000000-0005-0000-0000-0000E2000000}"/>
    <cellStyle name="40% - Accent1 8" xfId="247" xr:uid="{00000000-0005-0000-0000-0000E3000000}"/>
    <cellStyle name="40% - Accent1 9" xfId="248" xr:uid="{00000000-0005-0000-0000-0000E4000000}"/>
    <cellStyle name="40% - Accent2 10" xfId="249" xr:uid="{00000000-0005-0000-0000-0000E5000000}"/>
    <cellStyle name="40% - Accent2 11" xfId="250" xr:uid="{00000000-0005-0000-0000-0000E6000000}"/>
    <cellStyle name="40% - Accent2 12" xfId="251" xr:uid="{00000000-0005-0000-0000-0000E7000000}"/>
    <cellStyle name="40% - Accent2 13" xfId="2371" xr:uid="{00000000-0005-0000-0000-0000E8000000}"/>
    <cellStyle name="40% - Accent2 2" xfId="252" xr:uid="{00000000-0005-0000-0000-0000E9000000}"/>
    <cellStyle name="40% - Accent2 2 2" xfId="253" xr:uid="{00000000-0005-0000-0000-0000EA000000}"/>
    <cellStyle name="40% - Accent2 2 3" xfId="254" xr:uid="{00000000-0005-0000-0000-0000EB000000}"/>
    <cellStyle name="40% - Accent2 2_X2" xfId="255" xr:uid="{00000000-0005-0000-0000-0000EC000000}"/>
    <cellStyle name="40% - Accent2 3" xfId="256" xr:uid="{00000000-0005-0000-0000-0000ED000000}"/>
    <cellStyle name="40% - Accent2 3 2" xfId="257" xr:uid="{00000000-0005-0000-0000-0000EE000000}"/>
    <cellStyle name="40% - Accent2 3 3" xfId="258" xr:uid="{00000000-0005-0000-0000-0000EF000000}"/>
    <cellStyle name="40% - Accent2 3_X2" xfId="259" xr:uid="{00000000-0005-0000-0000-0000F0000000}"/>
    <cellStyle name="40% - Accent2 4" xfId="260" xr:uid="{00000000-0005-0000-0000-0000F1000000}"/>
    <cellStyle name="40% - Accent2 4 2" xfId="261" xr:uid="{00000000-0005-0000-0000-0000F2000000}"/>
    <cellStyle name="40% - Accent2 5" xfId="262" xr:uid="{00000000-0005-0000-0000-0000F3000000}"/>
    <cellStyle name="40% - Accent2 6" xfId="263" xr:uid="{00000000-0005-0000-0000-0000F4000000}"/>
    <cellStyle name="40% - Accent2 7" xfId="264" xr:uid="{00000000-0005-0000-0000-0000F5000000}"/>
    <cellStyle name="40% - Accent2 8" xfId="265" xr:uid="{00000000-0005-0000-0000-0000F6000000}"/>
    <cellStyle name="40% - Accent2 9" xfId="266" xr:uid="{00000000-0005-0000-0000-0000F7000000}"/>
    <cellStyle name="40% - Accent3 10" xfId="267" xr:uid="{00000000-0005-0000-0000-0000F8000000}"/>
    <cellStyle name="40% - Accent3 11" xfId="268" xr:uid="{00000000-0005-0000-0000-0000F9000000}"/>
    <cellStyle name="40% - Accent3 12" xfId="269" xr:uid="{00000000-0005-0000-0000-0000FA000000}"/>
    <cellStyle name="40% - Accent3 13" xfId="2372" xr:uid="{00000000-0005-0000-0000-0000FB000000}"/>
    <cellStyle name="40% - Accent3 2" xfId="270" xr:uid="{00000000-0005-0000-0000-0000FC000000}"/>
    <cellStyle name="40% - Accent3 2 2" xfId="271" xr:uid="{00000000-0005-0000-0000-0000FD000000}"/>
    <cellStyle name="40% - Accent3 2 3" xfId="272" xr:uid="{00000000-0005-0000-0000-0000FE000000}"/>
    <cellStyle name="40% - Accent3 2_X2" xfId="273" xr:uid="{00000000-0005-0000-0000-0000FF000000}"/>
    <cellStyle name="40% - Accent3 3" xfId="274" xr:uid="{00000000-0005-0000-0000-000000010000}"/>
    <cellStyle name="40% - Accent3 3 2" xfId="275" xr:uid="{00000000-0005-0000-0000-000001010000}"/>
    <cellStyle name="40% - Accent3 3 3" xfId="276" xr:uid="{00000000-0005-0000-0000-000002010000}"/>
    <cellStyle name="40% - Accent3 3_X2" xfId="277" xr:uid="{00000000-0005-0000-0000-000003010000}"/>
    <cellStyle name="40% - Accent3 4" xfId="278" xr:uid="{00000000-0005-0000-0000-000004010000}"/>
    <cellStyle name="40% - Accent3 4 2" xfId="279" xr:uid="{00000000-0005-0000-0000-000005010000}"/>
    <cellStyle name="40% - Accent3 5" xfId="280" xr:uid="{00000000-0005-0000-0000-000006010000}"/>
    <cellStyle name="40% - Accent3 5 2" xfId="281" xr:uid="{00000000-0005-0000-0000-000007010000}"/>
    <cellStyle name="40% - Accent3 6" xfId="282" xr:uid="{00000000-0005-0000-0000-000008010000}"/>
    <cellStyle name="40% - Accent3 7" xfId="283" xr:uid="{00000000-0005-0000-0000-000009010000}"/>
    <cellStyle name="40% - Accent3 8" xfId="284" xr:uid="{00000000-0005-0000-0000-00000A010000}"/>
    <cellStyle name="40% - Accent3 9" xfId="285" xr:uid="{00000000-0005-0000-0000-00000B010000}"/>
    <cellStyle name="40% - Accent4 10" xfId="286" xr:uid="{00000000-0005-0000-0000-00000C010000}"/>
    <cellStyle name="40% - Accent4 11" xfId="287" xr:uid="{00000000-0005-0000-0000-00000D010000}"/>
    <cellStyle name="40% - Accent4 12" xfId="288" xr:uid="{00000000-0005-0000-0000-00000E010000}"/>
    <cellStyle name="40% - Accent4 13" xfId="2373" xr:uid="{00000000-0005-0000-0000-00000F010000}"/>
    <cellStyle name="40% - Accent4 2" xfId="289" xr:uid="{00000000-0005-0000-0000-000010010000}"/>
    <cellStyle name="40% - Accent4 2 2" xfId="290" xr:uid="{00000000-0005-0000-0000-000011010000}"/>
    <cellStyle name="40% - Accent4 2 3" xfId="291" xr:uid="{00000000-0005-0000-0000-000012010000}"/>
    <cellStyle name="40% - Accent4 2_X2" xfId="292" xr:uid="{00000000-0005-0000-0000-000013010000}"/>
    <cellStyle name="40% - Accent4 3" xfId="293" xr:uid="{00000000-0005-0000-0000-000014010000}"/>
    <cellStyle name="40% - Accent4 3 2" xfId="294" xr:uid="{00000000-0005-0000-0000-000015010000}"/>
    <cellStyle name="40% - Accent4 3 3" xfId="295" xr:uid="{00000000-0005-0000-0000-000016010000}"/>
    <cellStyle name="40% - Accent4 3_X2" xfId="296" xr:uid="{00000000-0005-0000-0000-000017010000}"/>
    <cellStyle name="40% - Accent4 4" xfId="297" xr:uid="{00000000-0005-0000-0000-000018010000}"/>
    <cellStyle name="40% - Accent4 4 2" xfId="298" xr:uid="{00000000-0005-0000-0000-000019010000}"/>
    <cellStyle name="40% - Accent4 5" xfId="299" xr:uid="{00000000-0005-0000-0000-00001A010000}"/>
    <cellStyle name="40% - Accent4 5 2" xfId="300" xr:uid="{00000000-0005-0000-0000-00001B010000}"/>
    <cellStyle name="40% - Accent4 6" xfId="301" xr:uid="{00000000-0005-0000-0000-00001C010000}"/>
    <cellStyle name="40% - Accent4 7" xfId="302" xr:uid="{00000000-0005-0000-0000-00001D010000}"/>
    <cellStyle name="40% - Accent4 8" xfId="303" xr:uid="{00000000-0005-0000-0000-00001E010000}"/>
    <cellStyle name="40% - Accent4 9" xfId="304" xr:uid="{00000000-0005-0000-0000-00001F010000}"/>
    <cellStyle name="40% - Accent5 10" xfId="305" xr:uid="{00000000-0005-0000-0000-000020010000}"/>
    <cellStyle name="40% - Accent5 11" xfId="306" xr:uid="{00000000-0005-0000-0000-000021010000}"/>
    <cellStyle name="40% - Accent5 12" xfId="307" xr:uid="{00000000-0005-0000-0000-000022010000}"/>
    <cellStyle name="40% - Accent5 13" xfId="2374" xr:uid="{00000000-0005-0000-0000-000023010000}"/>
    <cellStyle name="40% - Accent5 2" xfId="308" xr:uid="{00000000-0005-0000-0000-000024010000}"/>
    <cellStyle name="40% - Accent5 2 2" xfId="309" xr:uid="{00000000-0005-0000-0000-000025010000}"/>
    <cellStyle name="40% - Accent5 2 3" xfId="310" xr:uid="{00000000-0005-0000-0000-000026010000}"/>
    <cellStyle name="40% - Accent5 2_X2" xfId="311" xr:uid="{00000000-0005-0000-0000-000027010000}"/>
    <cellStyle name="40% - Accent5 3" xfId="312" xr:uid="{00000000-0005-0000-0000-000028010000}"/>
    <cellStyle name="40% - Accent5 3 2" xfId="313" xr:uid="{00000000-0005-0000-0000-000029010000}"/>
    <cellStyle name="40% - Accent5 3 3" xfId="314" xr:uid="{00000000-0005-0000-0000-00002A010000}"/>
    <cellStyle name="40% - Accent5 3_X2" xfId="315" xr:uid="{00000000-0005-0000-0000-00002B010000}"/>
    <cellStyle name="40% - Accent5 4" xfId="316" xr:uid="{00000000-0005-0000-0000-00002C010000}"/>
    <cellStyle name="40% - Accent5 4 2" xfId="317" xr:uid="{00000000-0005-0000-0000-00002D010000}"/>
    <cellStyle name="40% - Accent5 5" xfId="318" xr:uid="{00000000-0005-0000-0000-00002E010000}"/>
    <cellStyle name="40% - Accent5 5 2" xfId="319" xr:uid="{00000000-0005-0000-0000-00002F010000}"/>
    <cellStyle name="40% - Accent5 6" xfId="320" xr:uid="{00000000-0005-0000-0000-000030010000}"/>
    <cellStyle name="40% - Accent5 7" xfId="321" xr:uid="{00000000-0005-0000-0000-000031010000}"/>
    <cellStyle name="40% - Accent5 8" xfId="322" xr:uid="{00000000-0005-0000-0000-000032010000}"/>
    <cellStyle name="40% - Accent5 9" xfId="323" xr:uid="{00000000-0005-0000-0000-000033010000}"/>
    <cellStyle name="40% - Accent6 10" xfId="324" xr:uid="{00000000-0005-0000-0000-000034010000}"/>
    <cellStyle name="40% - Accent6 11" xfId="325" xr:uid="{00000000-0005-0000-0000-000035010000}"/>
    <cellStyle name="40% - Accent6 12" xfId="326" xr:uid="{00000000-0005-0000-0000-000036010000}"/>
    <cellStyle name="40% - Accent6 13" xfId="2375" xr:uid="{00000000-0005-0000-0000-000037010000}"/>
    <cellStyle name="40% - Accent6 2" xfId="327" xr:uid="{00000000-0005-0000-0000-000038010000}"/>
    <cellStyle name="40% - Accent6 2 2" xfId="328" xr:uid="{00000000-0005-0000-0000-000039010000}"/>
    <cellStyle name="40% - Accent6 2 3" xfId="329" xr:uid="{00000000-0005-0000-0000-00003A010000}"/>
    <cellStyle name="40% - Accent6 2_X2" xfId="330" xr:uid="{00000000-0005-0000-0000-00003B010000}"/>
    <cellStyle name="40% - Accent6 3" xfId="331" xr:uid="{00000000-0005-0000-0000-00003C010000}"/>
    <cellStyle name="40% - Accent6 3 2" xfId="332" xr:uid="{00000000-0005-0000-0000-00003D010000}"/>
    <cellStyle name="40% - Accent6 3 3" xfId="333" xr:uid="{00000000-0005-0000-0000-00003E010000}"/>
    <cellStyle name="40% - Accent6 3_X2" xfId="334" xr:uid="{00000000-0005-0000-0000-00003F010000}"/>
    <cellStyle name="40% - Accent6 4" xfId="335" xr:uid="{00000000-0005-0000-0000-000040010000}"/>
    <cellStyle name="40% - Accent6 4 2" xfId="336" xr:uid="{00000000-0005-0000-0000-000041010000}"/>
    <cellStyle name="40% - Accent6 5" xfId="337" xr:uid="{00000000-0005-0000-0000-000042010000}"/>
    <cellStyle name="40% - Accent6 5 2" xfId="338" xr:uid="{00000000-0005-0000-0000-000043010000}"/>
    <cellStyle name="40% - Accent6 6" xfId="339" xr:uid="{00000000-0005-0000-0000-000044010000}"/>
    <cellStyle name="40% - Accent6 7" xfId="340" xr:uid="{00000000-0005-0000-0000-000045010000}"/>
    <cellStyle name="40% - Accent6 8" xfId="341" xr:uid="{00000000-0005-0000-0000-000046010000}"/>
    <cellStyle name="40% - Accent6 9" xfId="342" xr:uid="{00000000-0005-0000-0000-000047010000}"/>
    <cellStyle name="40% - ส่วนที่ถูกเน้น1 2" xfId="343" xr:uid="{00000000-0005-0000-0000-000048010000}"/>
    <cellStyle name="40% - ส่วนที่ถูกเน้น1 2 2" xfId="344" xr:uid="{00000000-0005-0000-0000-000049010000}"/>
    <cellStyle name="40% - ส่วนที่ถูกเน้น1 3" xfId="345" xr:uid="{00000000-0005-0000-0000-00004A010000}"/>
    <cellStyle name="40% - ส่วนที่ถูกเน้น1 3 2" xfId="346" xr:uid="{00000000-0005-0000-0000-00004B010000}"/>
    <cellStyle name="40% - ส่วนที่ถูกเน้น1 4" xfId="347" xr:uid="{00000000-0005-0000-0000-00004C010000}"/>
    <cellStyle name="40% - ส่วนที่ถูกเน้น1 4 2" xfId="348" xr:uid="{00000000-0005-0000-0000-00004D010000}"/>
    <cellStyle name="40% - ส่วนที่ถูกเน้น1 5" xfId="349" xr:uid="{00000000-0005-0000-0000-00004E010000}"/>
    <cellStyle name="40% - ส่วนที่ถูกเน้น1 6" xfId="350" xr:uid="{00000000-0005-0000-0000-00004F010000}"/>
    <cellStyle name="40% - ส่วนที่ถูกเน้น2 2" xfId="351" xr:uid="{00000000-0005-0000-0000-000050010000}"/>
    <cellStyle name="40% - ส่วนที่ถูกเน้น2 2 2" xfId="352" xr:uid="{00000000-0005-0000-0000-000051010000}"/>
    <cellStyle name="40% - ส่วนที่ถูกเน้น2 3" xfId="353" xr:uid="{00000000-0005-0000-0000-000052010000}"/>
    <cellStyle name="40% - ส่วนที่ถูกเน้น2 3 2" xfId="354" xr:uid="{00000000-0005-0000-0000-000053010000}"/>
    <cellStyle name="40% - ส่วนที่ถูกเน้น2 4" xfId="355" xr:uid="{00000000-0005-0000-0000-000054010000}"/>
    <cellStyle name="40% - ส่วนที่ถูกเน้น2 4 2" xfId="356" xr:uid="{00000000-0005-0000-0000-000055010000}"/>
    <cellStyle name="40% - ส่วนที่ถูกเน้น2 5" xfId="357" xr:uid="{00000000-0005-0000-0000-000056010000}"/>
    <cellStyle name="40% - ส่วนที่ถูกเน้น2 6" xfId="358" xr:uid="{00000000-0005-0000-0000-000057010000}"/>
    <cellStyle name="40% - ส่วนที่ถูกเน้น3 2" xfId="359" xr:uid="{00000000-0005-0000-0000-000058010000}"/>
    <cellStyle name="40% - ส่วนที่ถูกเน้น3 2 2" xfId="360" xr:uid="{00000000-0005-0000-0000-000059010000}"/>
    <cellStyle name="40% - ส่วนที่ถูกเน้น3 3" xfId="361" xr:uid="{00000000-0005-0000-0000-00005A010000}"/>
    <cellStyle name="40% - ส่วนที่ถูกเน้น3 3 2" xfId="362" xr:uid="{00000000-0005-0000-0000-00005B010000}"/>
    <cellStyle name="40% - ส่วนที่ถูกเน้น3 4" xfId="363" xr:uid="{00000000-0005-0000-0000-00005C010000}"/>
    <cellStyle name="40% - ส่วนที่ถูกเน้น3 4 2" xfId="364" xr:uid="{00000000-0005-0000-0000-00005D010000}"/>
    <cellStyle name="40% - ส่วนที่ถูกเน้น3 5" xfId="365" xr:uid="{00000000-0005-0000-0000-00005E010000}"/>
    <cellStyle name="40% - ส่วนที่ถูกเน้น3 6" xfId="366" xr:uid="{00000000-0005-0000-0000-00005F010000}"/>
    <cellStyle name="40% - ส่วนที่ถูกเน้น4 2" xfId="367" xr:uid="{00000000-0005-0000-0000-000060010000}"/>
    <cellStyle name="40% - ส่วนที่ถูกเน้น4 2 2" xfId="368" xr:uid="{00000000-0005-0000-0000-000061010000}"/>
    <cellStyle name="40% - ส่วนที่ถูกเน้น4 3" xfId="369" xr:uid="{00000000-0005-0000-0000-000062010000}"/>
    <cellStyle name="40% - ส่วนที่ถูกเน้น4 3 2" xfId="370" xr:uid="{00000000-0005-0000-0000-000063010000}"/>
    <cellStyle name="40% - ส่วนที่ถูกเน้น4 4" xfId="371" xr:uid="{00000000-0005-0000-0000-000064010000}"/>
    <cellStyle name="40% - ส่วนที่ถูกเน้น4 4 2" xfId="372" xr:uid="{00000000-0005-0000-0000-000065010000}"/>
    <cellStyle name="40% - ส่วนที่ถูกเน้น4 5" xfId="373" xr:uid="{00000000-0005-0000-0000-000066010000}"/>
    <cellStyle name="40% - ส่วนที่ถูกเน้น4 6" xfId="374" xr:uid="{00000000-0005-0000-0000-000067010000}"/>
    <cellStyle name="40% - ส่วนที่ถูกเน้น5 2" xfId="375" xr:uid="{00000000-0005-0000-0000-000068010000}"/>
    <cellStyle name="40% - ส่วนที่ถูกเน้น5 2 2" xfId="376" xr:uid="{00000000-0005-0000-0000-000069010000}"/>
    <cellStyle name="40% - ส่วนที่ถูกเน้น5 3" xfId="377" xr:uid="{00000000-0005-0000-0000-00006A010000}"/>
    <cellStyle name="40% - ส่วนที่ถูกเน้น5 3 2" xfId="378" xr:uid="{00000000-0005-0000-0000-00006B010000}"/>
    <cellStyle name="40% - ส่วนที่ถูกเน้น5 4" xfId="379" xr:uid="{00000000-0005-0000-0000-00006C010000}"/>
    <cellStyle name="40% - ส่วนที่ถูกเน้น5 4 2" xfId="380" xr:uid="{00000000-0005-0000-0000-00006D010000}"/>
    <cellStyle name="40% - ส่วนที่ถูกเน้น5 5" xfId="381" xr:uid="{00000000-0005-0000-0000-00006E010000}"/>
    <cellStyle name="40% - ส่วนที่ถูกเน้น5 6" xfId="382" xr:uid="{00000000-0005-0000-0000-00006F010000}"/>
    <cellStyle name="40% - ส่วนที่ถูกเน้น6 2" xfId="383" xr:uid="{00000000-0005-0000-0000-000070010000}"/>
    <cellStyle name="40% - ส่วนที่ถูกเน้น6 2 2" xfId="384" xr:uid="{00000000-0005-0000-0000-000071010000}"/>
    <cellStyle name="40% - ส่วนที่ถูกเน้น6 3" xfId="385" xr:uid="{00000000-0005-0000-0000-000072010000}"/>
    <cellStyle name="40% - ส่วนที่ถูกเน้น6 3 2" xfId="386" xr:uid="{00000000-0005-0000-0000-000073010000}"/>
    <cellStyle name="40% - ส่วนที่ถูกเน้น6 4" xfId="387" xr:uid="{00000000-0005-0000-0000-000074010000}"/>
    <cellStyle name="40% - ส่วนที่ถูกเน้น6 4 2" xfId="388" xr:uid="{00000000-0005-0000-0000-000075010000}"/>
    <cellStyle name="40% - ส่วนที่ถูกเน้น6 5" xfId="389" xr:uid="{00000000-0005-0000-0000-000076010000}"/>
    <cellStyle name="40% - ส่วนที่ถูกเน้น6 6" xfId="390" xr:uid="{00000000-0005-0000-0000-000077010000}"/>
    <cellStyle name="60% - Accent1 10" xfId="391" xr:uid="{00000000-0005-0000-0000-000078010000}"/>
    <cellStyle name="60% - Accent1 11" xfId="392" xr:uid="{00000000-0005-0000-0000-000079010000}"/>
    <cellStyle name="60% - Accent1 12" xfId="393" xr:uid="{00000000-0005-0000-0000-00007A010000}"/>
    <cellStyle name="60% - Accent1 13" xfId="2376" xr:uid="{00000000-0005-0000-0000-00007B010000}"/>
    <cellStyle name="60% - Accent1 2" xfId="394" xr:uid="{00000000-0005-0000-0000-00007C010000}"/>
    <cellStyle name="60% - Accent1 2 2" xfId="395" xr:uid="{00000000-0005-0000-0000-00007D010000}"/>
    <cellStyle name="60% - Accent1 2 3" xfId="396" xr:uid="{00000000-0005-0000-0000-00007E010000}"/>
    <cellStyle name="60% - Accent1 3" xfId="397" xr:uid="{00000000-0005-0000-0000-00007F010000}"/>
    <cellStyle name="60% - Accent1 3 2" xfId="398" xr:uid="{00000000-0005-0000-0000-000080010000}"/>
    <cellStyle name="60% - Accent1 3 3" xfId="399" xr:uid="{00000000-0005-0000-0000-000081010000}"/>
    <cellStyle name="60% - Accent1 4" xfId="400" xr:uid="{00000000-0005-0000-0000-000082010000}"/>
    <cellStyle name="60% - Accent1 4 2" xfId="401" xr:uid="{00000000-0005-0000-0000-000083010000}"/>
    <cellStyle name="60% - Accent1 5" xfId="402" xr:uid="{00000000-0005-0000-0000-000084010000}"/>
    <cellStyle name="60% - Accent1 5 2" xfId="403" xr:uid="{00000000-0005-0000-0000-000085010000}"/>
    <cellStyle name="60% - Accent1 6" xfId="404" xr:uid="{00000000-0005-0000-0000-000086010000}"/>
    <cellStyle name="60% - Accent1 7" xfId="405" xr:uid="{00000000-0005-0000-0000-000087010000}"/>
    <cellStyle name="60% - Accent1 8" xfId="406" xr:uid="{00000000-0005-0000-0000-000088010000}"/>
    <cellStyle name="60% - Accent1 9" xfId="407" xr:uid="{00000000-0005-0000-0000-000089010000}"/>
    <cellStyle name="60% - Accent2 10" xfId="408" xr:uid="{00000000-0005-0000-0000-00008A010000}"/>
    <cellStyle name="60% - Accent2 11" xfId="409" xr:uid="{00000000-0005-0000-0000-00008B010000}"/>
    <cellStyle name="60% - Accent2 12" xfId="410" xr:uid="{00000000-0005-0000-0000-00008C010000}"/>
    <cellStyle name="60% - Accent2 13" xfId="2377" xr:uid="{00000000-0005-0000-0000-00008D010000}"/>
    <cellStyle name="60% - Accent2 2" xfId="411" xr:uid="{00000000-0005-0000-0000-00008E010000}"/>
    <cellStyle name="60% - Accent2 2 2" xfId="412" xr:uid="{00000000-0005-0000-0000-00008F010000}"/>
    <cellStyle name="60% - Accent2 2 3" xfId="413" xr:uid="{00000000-0005-0000-0000-000090010000}"/>
    <cellStyle name="60% - Accent2 3" xfId="414" xr:uid="{00000000-0005-0000-0000-000091010000}"/>
    <cellStyle name="60% - Accent2 3 2" xfId="415" xr:uid="{00000000-0005-0000-0000-000092010000}"/>
    <cellStyle name="60% - Accent2 3 3" xfId="416" xr:uid="{00000000-0005-0000-0000-000093010000}"/>
    <cellStyle name="60% - Accent2 4" xfId="417" xr:uid="{00000000-0005-0000-0000-000094010000}"/>
    <cellStyle name="60% - Accent2 4 2" xfId="418" xr:uid="{00000000-0005-0000-0000-000095010000}"/>
    <cellStyle name="60% - Accent2 5" xfId="419" xr:uid="{00000000-0005-0000-0000-000096010000}"/>
    <cellStyle name="60% - Accent2 5 2" xfId="420" xr:uid="{00000000-0005-0000-0000-000097010000}"/>
    <cellStyle name="60% - Accent2 6" xfId="421" xr:uid="{00000000-0005-0000-0000-000098010000}"/>
    <cellStyle name="60% - Accent2 7" xfId="422" xr:uid="{00000000-0005-0000-0000-000099010000}"/>
    <cellStyle name="60% - Accent2 8" xfId="423" xr:uid="{00000000-0005-0000-0000-00009A010000}"/>
    <cellStyle name="60% - Accent2 9" xfId="424" xr:uid="{00000000-0005-0000-0000-00009B010000}"/>
    <cellStyle name="60% - Accent3 10" xfId="425" xr:uid="{00000000-0005-0000-0000-00009C010000}"/>
    <cellStyle name="60% - Accent3 11" xfId="426" xr:uid="{00000000-0005-0000-0000-00009D010000}"/>
    <cellStyle name="60% - Accent3 12" xfId="427" xr:uid="{00000000-0005-0000-0000-00009E010000}"/>
    <cellStyle name="60% - Accent3 13" xfId="2378" xr:uid="{00000000-0005-0000-0000-00009F010000}"/>
    <cellStyle name="60% - Accent3 2" xfId="428" xr:uid="{00000000-0005-0000-0000-0000A0010000}"/>
    <cellStyle name="60% - Accent3 2 2" xfId="429" xr:uid="{00000000-0005-0000-0000-0000A1010000}"/>
    <cellStyle name="60% - Accent3 2 3" xfId="430" xr:uid="{00000000-0005-0000-0000-0000A2010000}"/>
    <cellStyle name="60% - Accent3 3" xfId="431" xr:uid="{00000000-0005-0000-0000-0000A3010000}"/>
    <cellStyle name="60% - Accent3 3 2" xfId="432" xr:uid="{00000000-0005-0000-0000-0000A4010000}"/>
    <cellStyle name="60% - Accent3 3 3" xfId="433" xr:uid="{00000000-0005-0000-0000-0000A5010000}"/>
    <cellStyle name="60% - Accent3 4" xfId="434" xr:uid="{00000000-0005-0000-0000-0000A6010000}"/>
    <cellStyle name="60% - Accent3 4 2" xfId="435" xr:uid="{00000000-0005-0000-0000-0000A7010000}"/>
    <cellStyle name="60% - Accent3 5" xfId="436" xr:uid="{00000000-0005-0000-0000-0000A8010000}"/>
    <cellStyle name="60% - Accent3 5 2" xfId="437" xr:uid="{00000000-0005-0000-0000-0000A9010000}"/>
    <cellStyle name="60% - Accent3 6" xfId="438" xr:uid="{00000000-0005-0000-0000-0000AA010000}"/>
    <cellStyle name="60% - Accent3 7" xfId="439" xr:uid="{00000000-0005-0000-0000-0000AB010000}"/>
    <cellStyle name="60% - Accent3 8" xfId="440" xr:uid="{00000000-0005-0000-0000-0000AC010000}"/>
    <cellStyle name="60% - Accent3 9" xfId="441" xr:uid="{00000000-0005-0000-0000-0000AD010000}"/>
    <cellStyle name="60% - Accent4 10" xfId="442" xr:uid="{00000000-0005-0000-0000-0000AE010000}"/>
    <cellStyle name="60% - Accent4 11" xfId="443" xr:uid="{00000000-0005-0000-0000-0000AF010000}"/>
    <cellStyle name="60% - Accent4 12" xfId="444" xr:uid="{00000000-0005-0000-0000-0000B0010000}"/>
    <cellStyle name="60% - Accent4 13" xfId="2379" xr:uid="{00000000-0005-0000-0000-0000B1010000}"/>
    <cellStyle name="60% - Accent4 2" xfId="445" xr:uid="{00000000-0005-0000-0000-0000B2010000}"/>
    <cellStyle name="60% - Accent4 2 2" xfId="446" xr:uid="{00000000-0005-0000-0000-0000B3010000}"/>
    <cellStyle name="60% - Accent4 2 3" xfId="447" xr:uid="{00000000-0005-0000-0000-0000B4010000}"/>
    <cellStyle name="60% - Accent4 3" xfId="448" xr:uid="{00000000-0005-0000-0000-0000B5010000}"/>
    <cellStyle name="60% - Accent4 3 2" xfId="449" xr:uid="{00000000-0005-0000-0000-0000B6010000}"/>
    <cellStyle name="60% - Accent4 3 3" xfId="450" xr:uid="{00000000-0005-0000-0000-0000B7010000}"/>
    <cellStyle name="60% - Accent4 4" xfId="451" xr:uid="{00000000-0005-0000-0000-0000B8010000}"/>
    <cellStyle name="60% - Accent4 4 2" xfId="452" xr:uid="{00000000-0005-0000-0000-0000B9010000}"/>
    <cellStyle name="60% - Accent4 5" xfId="453" xr:uid="{00000000-0005-0000-0000-0000BA010000}"/>
    <cellStyle name="60% - Accent4 5 2" xfId="454" xr:uid="{00000000-0005-0000-0000-0000BB010000}"/>
    <cellStyle name="60% - Accent4 6" xfId="455" xr:uid="{00000000-0005-0000-0000-0000BC010000}"/>
    <cellStyle name="60% - Accent4 7" xfId="456" xr:uid="{00000000-0005-0000-0000-0000BD010000}"/>
    <cellStyle name="60% - Accent4 8" xfId="457" xr:uid="{00000000-0005-0000-0000-0000BE010000}"/>
    <cellStyle name="60% - Accent4 9" xfId="458" xr:uid="{00000000-0005-0000-0000-0000BF010000}"/>
    <cellStyle name="60% - Accent5 10" xfId="459" xr:uid="{00000000-0005-0000-0000-0000C0010000}"/>
    <cellStyle name="60% - Accent5 11" xfId="460" xr:uid="{00000000-0005-0000-0000-0000C1010000}"/>
    <cellStyle name="60% - Accent5 12" xfId="461" xr:uid="{00000000-0005-0000-0000-0000C2010000}"/>
    <cellStyle name="60% - Accent5 13" xfId="2380" xr:uid="{00000000-0005-0000-0000-0000C3010000}"/>
    <cellStyle name="60% - Accent5 2" xfId="462" xr:uid="{00000000-0005-0000-0000-0000C4010000}"/>
    <cellStyle name="60% - Accent5 2 2" xfId="463" xr:uid="{00000000-0005-0000-0000-0000C5010000}"/>
    <cellStyle name="60% - Accent5 2 3" xfId="464" xr:uid="{00000000-0005-0000-0000-0000C6010000}"/>
    <cellStyle name="60% - Accent5 3" xfId="465" xr:uid="{00000000-0005-0000-0000-0000C7010000}"/>
    <cellStyle name="60% - Accent5 3 2" xfId="466" xr:uid="{00000000-0005-0000-0000-0000C8010000}"/>
    <cellStyle name="60% - Accent5 3 3" xfId="467" xr:uid="{00000000-0005-0000-0000-0000C9010000}"/>
    <cellStyle name="60% - Accent5 4" xfId="468" xr:uid="{00000000-0005-0000-0000-0000CA010000}"/>
    <cellStyle name="60% - Accent5 4 2" xfId="469" xr:uid="{00000000-0005-0000-0000-0000CB010000}"/>
    <cellStyle name="60% - Accent5 5" xfId="470" xr:uid="{00000000-0005-0000-0000-0000CC010000}"/>
    <cellStyle name="60% - Accent5 5 2" xfId="471" xr:uid="{00000000-0005-0000-0000-0000CD010000}"/>
    <cellStyle name="60% - Accent5 6" xfId="472" xr:uid="{00000000-0005-0000-0000-0000CE010000}"/>
    <cellStyle name="60% - Accent5 7" xfId="473" xr:uid="{00000000-0005-0000-0000-0000CF010000}"/>
    <cellStyle name="60% - Accent5 8" xfId="474" xr:uid="{00000000-0005-0000-0000-0000D0010000}"/>
    <cellStyle name="60% - Accent5 9" xfId="475" xr:uid="{00000000-0005-0000-0000-0000D1010000}"/>
    <cellStyle name="60% - Accent6 10" xfId="476" xr:uid="{00000000-0005-0000-0000-0000D2010000}"/>
    <cellStyle name="60% - Accent6 11" xfId="477" xr:uid="{00000000-0005-0000-0000-0000D3010000}"/>
    <cellStyle name="60% - Accent6 12" xfId="478" xr:uid="{00000000-0005-0000-0000-0000D4010000}"/>
    <cellStyle name="60% - Accent6 13" xfId="2381" xr:uid="{00000000-0005-0000-0000-0000D5010000}"/>
    <cellStyle name="60% - Accent6 2" xfId="479" xr:uid="{00000000-0005-0000-0000-0000D6010000}"/>
    <cellStyle name="60% - Accent6 2 2" xfId="480" xr:uid="{00000000-0005-0000-0000-0000D7010000}"/>
    <cellStyle name="60% - Accent6 2 3" xfId="481" xr:uid="{00000000-0005-0000-0000-0000D8010000}"/>
    <cellStyle name="60% - Accent6 3" xfId="482" xr:uid="{00000000-0005-0000-0000-0000D9010000}"/>
    <cellStyle name="60% - Accent6 3 2" xfId="483" xr:uid="{00000000-0005-0000-0000-0000DA010000}"/>
    <cellStyle name="60% - Accent6 3 3" xfId="484" xr:uid="{00000000-0005-0000-0000-0000DB010000}"/>
    <cellStyle name="60% - Accent6 4" xfId="485" xr:uid="{00000000-0005-0000-0000-0000DC010000}"/>
    <cellStyle name="60% - Accent6 4 2" xfId="486" xr:uid="{00000000-0005-0000-0000-0000DD010000}"/>
    <cellStyle name="60% - Accent6 5" xfId="487" xr:uid="{00000000-0005-0000-0000-0000DE010000}"/>
    <cellStyle name="60% - Accent6 5 2" xfId="488" xr:uid="{00000000-0005-0000-0000-0000DF010000}"/>
    <cellStyle name="60% - Accent6 6" xfId="489" xr:uid="{00000000-0005-0000-0000-0000E0010000}"/>
    <cellStyle name="60% - Accent6 7" xfId="490" xr:uid="{00000000-0005-0000-0000-0000E1010000}"/>
    <cellStyle name="60% - Accent6 8" xfId="491" xr:uid="{00000000-0005-0000-0000-0000E2010000}"/>
    <cellStyle name="60% - Accent6 9" xfId="492" xr:uid="{00000000-0005-0000-0000-0000E3010000}"/>
    <cellStyle name="60% - ส่วนที่ถูกเน้น1 2" xfId="493" xr:uid="{00000000-0005-0000-0000-0000E4010000}"/>
    <cellStyle name="60% - ส่วนที่ถูกเน้น1 3" xfId="494" xr:uid="{00000000-0005-0000-0000-0000E5010000}"/>
    <cellStyle name="60% - ส่วนที่ถูกเน้น1 4" xfId="495" xr:uid="{00000000-0005-0000-0000-0000E6010000}"/>
    <cellStyle name="60% - ส่วนที่ถูกเน้น1 5" xfId="496" xr:uid="{00000000-0005-0000-0000-0000E7010000}"/>
    <cellStyle name="60% - ส่วนที่ถูกเน้น1 6" xfId="497" xr:uid="{00000000-0005-0000-0000-0000E8010000}"/>
    <cellStyle name="60% - ส่วนที่ถูกเน้น2 2" xfId="498" xr:uid="{00000000-0005-0000-0000-0000E9010000}"/>
    <cellStyle name="60% - ส่วนที่ถูกเน้น2 3" xfId="499" xr:uid="{00000000-0005-0000-0000-0000EA010000}"/>
    <cellStyle name="60% - ส่วนที่ถูกเน้น2 4" xfId="500" xr:uid="{00000000-0005-0000-0000-0000EB010000}"/>
    <cellStyle name="60% - ส่วนที่ถูกเน้น2 5" xfId="501" xr:uid="{00000000-0005-0000-0000-0000EC010000}"/>
    <cellStyle name="60% - ส่วนที่ถูกเน้น2 6" xfId="502" xr:uid="{00000000-0005-0000-0000-0000ED010000}"/>
    <cellStyle name="60% - ส่วนที่ถูกเน้น3 2" xfId="503" xr:uid="{00000000-0005-0000-0000-0000EE010000}"/>
    <cellStyle name="60% - ส่วนที่ถูกเน้น3 3" xfId="504" xr:uid="{00000000-0005-0000-0000-0000EF010000}"/>
    <cellStyle name="60% - ส่วนที่ถูกเน้น3 4" xfId="505" xr:uid="{00000000-0005-0000-0000-0000F0010000}"/>
    <cellStyle name="60% - ส่วนที่ถูกเน้น3 5" xfId="506" xr:uid="{00000000-0005-0000-0000-0000F1010000}"/>
    <cellStyle name="60% - ส่วนที่ถูกเน้น3 6" xfId="507" xr:uid="{00000000-0005-0000-0000-0000F2010000}"/>
    <cellStyle name="60% - ส่วนที่ถูกเน้น4 2" xfId="508" xr:uid="{00000000-0005-0000-0000-0000F3010000}"/>
    <cellStyle name="60% - ส่วนที่ถูกเน้น4 3" xfId="509" xr:uid="{00000000-0005-0000-0000-0000F4010000}"/>
    <cellStyle name="60% - ส่วนที่ถูกเน้น4 4" xfId="510" xr:uid="{00000000-0005-0000-0000-0000F5010000}"/>
    <cellStyle name="60% - ส่วนที่ถูกเน้น4 5" xfId="511" xr:uid="{00000000-0005-0000-0000-0000F6010000}"/>
    <cellStyle name="60% - ส่วนที่ถูกเน้น4 6" xfId="512" xr:uid="{00000000-0005-0000-0000-0000F7010000}"/>
    <cellStyle name="60% - ส่วนที่ถูกเน้น5 2" xfId="513" xr:uid="{00000000-0005-0000-0000-0000F8010000}"/>
    <cellStyle name="60% - ส่วนที่ถูกเน้น5 3" xfId="514" xr:uid="{00000000-0005-0000-0000-0000F9010000}"/>
    <cellStyle name="60% - ส่วนที่ถูกเน้น5 4" xfId="515" xr:uid="{00000000-0005-0000-0000-0000FA010000}"/>
    <cellStyle name="60% - ส่วนที่ถูกเน้น5 5" xfId="516" xr:uid="{00000000-0005-0000-0000-0000FB010000}"/>
    <cellStyle name="60% - ส่วนที่ถูกเน้น5 6" xfId="517" xr:uid="{00000000-0005-0000-0000-0000FC010000}"/>
    <cellStyle name="60% - ส่วนที่ถูกเน้น6 2" xfId="518" xr:uid="{00000000-0005-0000-0000-0000FD010000}"/>
    <cellStyle name="60% - ส่วนที่ถูกเน้น6 3" xfId="519" xr:uid="{00000000-0005-0000-0000-0000FE010000}"/>
    <cellStyle name="60% - ส่วนที่ถูกเน้น6 4" xfId="520" xr:uid="{00000000-0005-0000-0000-0000FF010000}"/>
    <cellStyle name="60% - ส่วนที่ถูกเน้น6 5" xfId="521" xr:uid="{00000000-0005-0000-0000-000000020000}"/>
    <cellStyle name="60% - ส่วนที่ถูกเน้น6 6" xfId="522" xr:uid="{00000000-0005-0000-0000-000001020000}"/>
    <cellStyle name="75" xfId="523" xr:uid="{00000000-0005-0000-0000-000002020000}"/>
    <cellStyle name="Accent1 10" xfId="524" xr:uid="{00000000-0005-0000-0000-000003020000}"/>
    <cellStyle name="Accent1 11" xfId="525" xr:uid="{00000000-0005-0000-0000-000004020000}"/>
    <cellStyle name="Accent1 12" xfId="526" xr:uid="{00000000-0005-0000-0000-000005020000}"/>
    <cellStyle name="Accent1 13" xfId="2382" xr:uid="{00000000-0005-0000-0000-000006020000}"/>
    <cellStyle name="Accent1 2" xfId="527" xr:uid="{00000000-0005-0000-0000-000007020000}"/>
    <cellStyle name="Accent1 2 2" xfId="528" xr:uid="{00000000-0005-0000-0000-000008020000}"/>
    <cellStyle name="Accent1 2 3" xfId="529" xr:uid="{00000000-0005-0000-0000-000009020000}"/>
    <cellStyle name="Accent1 3" xfId="530" xr:uid="{00000000-0005-0000-0000-00000A020000}"/>
    <cellStyle name="Accent1 3 2" xfId="531" xr:uid="{00000000-0005-0000-0000-00000B020000}"/>
    <cellStyle name="Accent1 3 3" xfId="532" xr:uid="{00000000-0005-0000-0000-00000C020000}"/>
    <cellStyle name="Accent1 4" xfId="533" xr:uid="{00000000-0005-0000-0000-00000D020000}"/>
    <cellStyle name="Accent1 4 2" xfId="534" xr:uid="{00000000-0005-0000-0000-00000E020000}"/>
    <cellStyle name="Accent1 5" xfId="535" xr:uid="{00000000-0005-0000-0000-00000F020000}"/>
    <cellStyle name="Accent1 5 2" xfId="536" xr:uid="{00000000-0005-0000-0000-000010020000}"/>
    <cellStyle name="Accent1 6" xfId="537" xr:uid="{00000000-0005-0000-0000-000011020000}"/>
    <cellStyle name="Accent1 7" xfId="538" xr:uid="{00000000-0005-0000-0000-000012020000}"/>
    <cellStyle name="Accent1 8" xfId="539" xr:uid="{00000000-0005-0000-0000-000013020000}"/>
    <cellStyle name="Accent1 9" xfId="540" xr:uid="{00000000-0005-0000-0000-000014020000}"/>
    <cellStyle name="Accent2 10" xfId="541" xr:uid="{00000000-0005-0000-0000-000015020000}"/>
    <cellStyle name="Accent2 11" xfId="542" xr:uid="{00000000-0005-0000-0000-000016020000}"/>
    <cellStyle name="Accent2 12" xfId="543" xr:uid="{00000000-0005-0000-0000-000017020000}"/>
    <cellStyle name="Accent2 13" xfId="2383" xr:uid="{00000000-0005-0000-0000-000018020000}"/>
    <cellStyle name="Accent2 2" xfId="544" xr:uid="{00000000-0005-0000-0000-000019020000}"/>
    <cellStyle name="Accent2 2 2" xfId="545" xr:uid="{00000000-0005-0000-0000-00001A020000}"/>
    <cellStyle name="Accent2 2 3" xfId="546" xr:uid="{00000000-0005-0000-0000-00001B020000}"/>
    <cellStyle name="Accent2 3" xfId="547" xr:uid="{00000000-0005-0000-0000-00001C020000}"/>
    <cellStyle name="Accent2 3 2" xfId="548" xr:uid="{00000000-0005-0000-0000-00001D020000}"/>
    <cellStyle name="Accent2 3 3" xfId="549" xr:uid="{00000000-0005-0000-0000-00001E020000}"/>
    <cellStyle name="Accent2 4" xfId="550" xr:uid="{00000000-0005-0000-0000-00001F020000}"/>
    <cellStyle name="Accent2 4 2" xfId="551" xr:uid="{00000000-0005-0000-0000-000020020000}"/>
    <cellStyle name="Accent2 5" xfId="552" xr:uid="{00000000-0005-0000-0000-000021020000}"/>
    <cellStyle name="Accent2 5 2" xfId="553" xr:uid="{00000000-0005-0000-0000-000022020000}"/>
    <cellStyle name="Accent2 6" xfId="554" xr:uid="{00000000-0005-0000-0000-000023020000}"/>
    <cellStyle name="Accent2 7" xfId="555" xr:uid="{00000000-0005-0000-0000-000024020000}"/>
    <cellStyle name="Accent2 8" xfId="556" xr:uid="{00000000-0005-0000-0000-000025020000}"/>
    <cellStyle name="Accent2 9" xfId="557" xr:uid="{00000000-0005-0000-0000-000026020000}"/>
    <cellStyle name="Accent3 10" xfId="558" xr:uid="{00000000-0005-0000-0000-000027020000}"/>
    <cellStyle name="Accent3 11" xfId="559" xr:uid="{00000000-0005-0000-0000-000028020000}"/>
    <cellStyle name="Accent3 12" xfId="560" xr:uid="{00000000-0005-0000-0000-000029020000}"/>
    <cellStyle name="Accent3 13" xfId="2384" xr:uid="{00000000-0005-0000-0000-00002A020000}"/>
    <cellStyle name="Accent3 2" xfId="561" xr:uid="{00000000-0005-0000-0000-00002B020000}"/>
    <cellStyle name="Accent3 2 2" xfId="562" xr:uid="{00000000-0005-0000-0000-00002C020000}"/>
    <cellStyle name="Accent3 2 3" xfId="563" xr:uid="{00000000-0005-0000-0000-00002D020000}"/>
    <cellStyle name="Accent3 3" xfId="564" xr:uid="{00000000-0005-0000-0000-00002E020000}"/>
    <cellStyle name="Accent3 3 2" xfId="565" xr:uid="{00000000-0005-0000-0000-00002F020000}"/>
    <cellStyle name="Accent3 3 3" xfId="566" xr:uid="{00000000-0005-0000-0000-000030020000}"/>
    <cellStyle name="Accent3 4" xfId="567" xr:uid="{00000000-0005-0000-0000-000031020000}"/>
    <cellStyle name="Accent3 4 2" xfId="568" xr:uid="{00000000-0005-0000-0000-000032020000}"/>
    <cellStyle name="Accent3 5" xfId="569" xr:uid="{00000000-0005-0000-0000-000033020000}"/>
    <cellStyle name="Accent3 5 2" xfId="570" xr:uid="{00000000-0005-0000-0000-000034020000}"/>
    <cellStyle name="Accent3 6" xfId="571" xr:uid="{00000000-0005-0000-0000-000035020000}"/>
    <cellStyle name="Accent3 7" xfId="572" xr:uid="{00000000-0005-0000-0000-000036020000}"/>
    <cellStyle name="Accent3 8" xfId="573" xr:uid="{00000000-0005-0000-0000-000037020000}"/>
    <cellStyle name="Accent3 9" xfId="574" xr:uid="{00000000-0005-0000-0000-000038020000}"/>
    <cellStyle name="Accent4 10" xfId="575" xr:uid="{00000000-0005-0000-0000-000039020000}"/>
    <cellStyle name="Accent4 11" xfId="576" xr:uid="{00000000-0005-0000-0000-00003A020000}"/>
    <cellStyle name="Accent4 12" xfId="577" xr:uid="{00000000-0005-0000-0000-00003B020000}"/>
    <cellStyle name="Accent4 13" xfId="2385" xr:uid="{00000000-0005-0000-0000-00003C020000}"/>
    <cellStyle name="Accent4 2" xfId="578" xr:uid="{00000000-0005-0000-0000-00003D020000}"/>
    <cellStyle name="Accent4 2 2" xfId="579" xr:uid="{00000000-0005-0000-0000-00003E020000}"/>
    <cellStyle name="Accent4 2 3" xfId="580" xr:uid="{00000000-0005-0000-0000-00003F020000}"/>
    <cellStyle name="Accent4 3" xfId="581" xr:uid="{00000000-0005-0000-0000-000040020000}"/>
    <cellStyle name="Accent4 3 2" xfId="582" xr:uid="{00000000-0005-0000-0000-000041020000}"/>
    <cellStyle name="Accent4 3 3" xfId="583" xr:uid="{00000000-0005-0000-0000-000042020000}"/>
    <cellStyle name="Accent4 4" xfId="584" xr:uid="{00000000-0005-0000-0000-000043020000}"/>
    <cellStyle name="Accent4 4 2" xfId="585" xr:uid="{00000000-0005-0000-0000-000044020000}"/>
    <cellStyle name="Accent4 5" xfId="586" xr:uid="{00000000-0005-0000-0000-000045020000}"/>
    <cellStyle name="Accent4 5 2" xfId="587" xr:uid="{00000000-0005-0000-0000-000046020000}"/>
    <cellStyle name="Accent4 6" xfId="588" xr:uid="{00000000-0005-0000-0000-000047020000}"/>
    <cellStyle name="Accent4 7" xfId="589" xr:uid="{00000000-0005-0000-0000-000048020000}"/>
    <cellStyle name="Accent4 8" xfId="590" xr:uid="{00000000-0005-0000-0000-000049020000}"/>
    <cellStyle name="Accent4 9" xfId="591" xr:uid="{00000000-0005-0000-0000-00004A020000}"/>
    <cellStyle name="Accent5 10" xfId="592" xr:uid="{00000000-0005-0000-0000-00004B020000}"/>
    <cellStyle name="Accent5 11" xfId="593" xr:uid="{00000000-0005-0000-0000-00004C020000}"/>
    <cellStyle name="Accent5 12" xfId="594" xr:uid="{00000000-0005-0000-0000-00004D020000}"/>
    <cellStyle name="Accent5 13" xfId="2386" xr:uid="{00000000-0005-0000-0000-00004E020000}"/>
    <cellStyle name="Accent5 2" xfId="595" xr:uid="{00000000-0005-0000-0000-00004F020000}"/>
    <cellStyle name="Accent5 2 2" xfId="596" xr:uid="{00000000-0005-0000-0000-000050020000}"/>
    <cellStyle name="Accent5 2 3" xfId="597" xr:uid="{00000000-0005-0000-0000-000051020000}"/>
    <cellStyle name="Accent5 3" xfId="598" xr:uid="{00000000-0005-0000-0000-000052020000}"/>
    <cellStyle name="Accent5 3 2" xfId="599" xr:uid="{00000000-0005-0000-0000-000053020000}"/>
    <cellStyle name="Accent5 3 3" xfId="600" xr:uid="{00000000-0005-0000-0000-000054020000}"/>
    <cellStyle name="Accent5 4" xfId="601" xr:uid="{00000000-0005-0000-0000-000055020000}"/>
    <cellStyle name="Accent5 4 2" xfId="602" xr:uid="{00000000-0005-0000-0000-000056020000}"/>
    <cellStyle name="Accent5 5" xfId="603" xr:uid="{00000000-0005-0000-0000-000057020000}"/>
    <cellStyle name="Accent5 6" xfId="604" xr:uid="{00000000-0005-0000-0000-000058020000}"/>
    <cellStyle name="Accent5 7" xfId="605" xr:uid="{00000000-0005-0000-0000-000059020000}"/>
    <cellStyle name="Accent5 8" xfId="606" xr:uid="{00000000-0005-0000-0000-00005A020000}"/>
    <cellStyle name="Accent5 9" xfId="607" xr:uid="{00000000-0005-0000-0000-00005B020000}"/>
    <cellStyle name="Accent6 10" xfId="608" xr:uid="{00000000-0005-0000-0000-00005C020000}"/>
    <cellStyle name="Accent6 11" xfId="609" xr:uid="{00000000-0005-0000-0000-00005D020000}"/>
    <cellStyle name="Accent6 12" xfId="610" xr:uid="{00000000-0005-0000-0000-00005E020000}"/>
    <cellStyle name="Accent6 13" xfId="2387" xr:uid="{00000000-0005-0000-0000-00005F020000}"/>
    <cellStyle name="Accent6 2" xfId="611" xr:uid="{00000000-0005-0000-0000-000060020000}"/>
    <cellStyle name="Accent6 2 2" xfId="612" xr:uid="{00000000-0005-0000-0000-000061020000}"/>
    <cellStyle name="Accent6 2 3" xfId="613" xr:uid="{00000000-0005-0000-0000-000062020000}"/>
    <cellStyle name="Accent6 3" xfId="614" xr:uid="{00000000-0005-0000-0000-000063020000}"/>
    <cellStyle name="Accent6 3 2" xfId="615" xr:uid="{00000000-0005-0000-0000-000064020000}"/>
    <cellStyle name="Accent6 3 3" xfId="616" xr:uid="{00000000-0005-0000-0000-000065020000}"/>
    <cellStyle name="Accent6 4" xfId="617" xr:uid="{00000000-0005-0000-0000-000066020000}"/>
    <cellStyle name="Accent6 4 2" xfId="618" xr:uid="{00000000-0005-0000-0000-000067020000}"/>
    <cellStyle name="Accent6 5" xfId="619" xr:uid="{00000000-0005-0000-0000-000068020000}"/>
    <cellStyle name="Accent6 5 2" xfId="620" xr:uid="{00000000-0005-0000-0000-000069020000}"/>
    <cellStyle name="Accent6 6" xfId="621" xr:uid="{00000000-0005-0000-0000-00006A020000}"/>
    <cellStyle name="Accent6 7" xfId="622" xr:uid="{00000000-0005-0000-0000-00006B020000}"/>
    <cellStyle name="Accent6 8" xfId="623" xr:uid="{00000000-0005-0000-0000-00006C020000}"/>
    <cellStyle name="Accent6 9" xfId="624" xr:uid="{00000000-0005-0000-0000-00006D020000}"/>
    <cellStyle name="ÅëÈ­ [0]_¿ì¹°Åë" xfId="625" xr:uid="{00000000-0005-0000-0000-00006E020000}"/>
    <cellStyle name="AeE­ [0]_INQUIRY ¿µ¾÷AßAø " xfId="626" xr:uid="{00000000-0005-0000-0000-00006F020000}"/>
    <cellStyle name="ÅëÈ­_¿ì¹°Åë" xfId="627" xr:uid="{00000000-0005-0000-0000-000070020000}"/>
    <cellStyle name="AeE­_INQUIRY ¿µ¾÷AßAø " xfId="628" xr:uid="{00000000-0005-0000-0000-000071020000}"/>
    <cellStyle name="ÄÞ¸¶ [0]_¿ì¹°Åë" xfId="629" xr:uid="{00000000-0005-0000-0000-000072020000}"/>
    <cellStyle name="AÞ¸¶ [0]_INQUIRY ¿?¾÷AßAø " xfId="630" xr:uid="{00000000-0005-0000-0000-000073020000}"/>
    <cellStyle name="ÄÞ¸¶_¿ì¹°Åë" xfId="631" xr:uid="{00000000-0005-0000-0000-000074020000}"/>
    <cellStyle name="AÞ¸¶_INQUIRY ¿?¾÷AßAø " xfId="632" xr:uid="{00000000-0005-0000-0000-000075020000}"/>
    <cellStyle name="Bad 10" xfId="633" xr:uid="{00000000-0005-0000-0000-000076020000}"/>
    <cellStyle name="Bad 11" xfId="634" xr:uid="{00000000-0005-0000-0000-000077020000}"/>
    <cellStyle name="Bad 12" xfId="635" xr:uid="{00000000-0005-0000-0000-000078020000}"/>
    <cellStyle name="Bad 13" xfId="2388" xr:uid="{00000000-0005-0000-0000-000079020000}"/>
    <cellStyle name="Bad 2" xfId="636" xr:uid="{00000000-0005-0000-0000-00007A020000}"/>
    <cellStyle name="Bad 2 2" xfId="637" xr:uid="{00000000-0005-0000-0000-00007B020000}"/>
    <cellStyle name="Bad 2 3" xfId="638" xr:uid="{00000000-0005-0000-0000-00007C020000}"/>
    <cellStyle name="Bad 3" xfId="639" xr:uid="{00000000-0005-0000-0000-00007D020000}"/>
    <cellStyle name="Bad 3 2" xfId="640" xr:uid="{00000000-0005-0000-0000-00007E020000}"/>
    <cellStyle name="Bad 3 3" xfId="641" xr:uid="{00000000-0005-0000-0000-00007F020000}"/>
    <cellStyle name="Bad 4" xfId="642" xr:uid="{00000000-0005-0000-0000-000080020000}"/>
    <cellStyle name="Bad 4 2" xfId="643" xr:uid="{00000000-0005-0000-0000-000081020000}"/>
    <cellStyle name="Bad 5" xfId="644" xr:uid="{00000000-0005-0000-0000-000082020000}"/>
    <cellStyle name="Bad 5 2" xfId="645" xr:uid="{00000000-0005-0000-0000-000083020000}"/>
    <cellStyle name="Bad 6" xfId="646" xr:uid="{00000000-0005-0000-0000-000084020000}"/>
    <cellStyle name="Bad 7" xfId="647" xr:uid="{00000000-0005-0000-0000-000085020000}"/>
    <cellStyle name="Bad 8" xfId="648" xr:uid="{00000000-0005-0000-0000-000086020000}"/>
    <cellStyle name="Bad 9" xfId="649" xr:uid="{00000000-0005-0000-0000-000087020000}"/>
    <cellStyle name="Best" xfId="650" xr:uid="{00000000-0005-0000-0000-000088020000}"/>
    <cellStyle name="Body" xfId="651" xr:uid="{00000000-0005-0000-0000-000089020000}"/>
    <cellStyle name="Border" xfId="652" xr:uid="{00000000-0005-0000-0000-00008A020000}"/>
    <cellStyle name="Border 2" xfId="2707" xr:uid="{3E6F4A86-45B9-47C3-ADE0-45AA1A5CC12D}"/>
    <cellStyle name="C?AØ_¿?¾÷CoE² " xfId="653" xr:uid="{00000000-0005-0000-0000-00008B020000}"/>
    <cellStyle name="Ç¥ÁØ_´çÃÊ±¸ÀÔ»ý»ê" xfId="654" xr:uid="{00000000-0005-0000-0000-00008C020000}"/>
    <cellStyle name="C￥AØ_¿μ¾÷CoE² " xfId="655" xr:uid="{00000000-0005-0000-0000-00008D020000}"/>
    <cellStyle name="Calc Currency (0)" xfId="656" xr:uid="{00000000-0005-0000-0000-00008E020000}"/>
    <cellStyle name="Calc Currency (0) 2" xfId="657" xr:uid="{00000000-0005-0000-0000-00008F020000}"/>
    <cellStyle name="Calc Currency (2)" xfId="658" xr:uid="{00000000-0005-0000-0000-000090020000}"/>
    <cellStyle name="Calc Percent (0)" xfId="659" xr:uid="{00000000-0005-0000-0000-000091020000}"/>
    <cellStyle name="Calc Percent (1)" xfId="660" xr:uid="{00000000-0005-0000-0000-000092020000}"/>
    <cellStyle name="Calc Percent (2)" xfId="661" xr:uid="{00000000-0005-0000-0000-000093020000}"/>
    <cellStyle name="Calc Units (0)" xfId="662" xr:uid="{00000000-0005-0000-0000-000094020000}"/>
    <cellStyle name="Calc Units (1)" xfId="663" xr:uid="{00000000-0005-0000-0000-000095020000}"/>
    <cellStyle name="Calc Units (2)" xfId="664" xr:uid="{00000000-0005-0000-0000-000096020000}"/>
    <cellStyle name="Calculation 10" xfId="665" xr:uid="{00000000-0005-0000-0000-000097020000}"/>
    <cellStyle name="Calculation 10 2" xfId="2708" xr:uid="{3666AFDE-8ABE-4DFF-824F-9768016F7A28}"/>
    <cellStyle name="Calculation 11" xfId="666" xr:uid="{00000000-0005-0000-0000-000098020000}"/>
    <cellStyle name="Calculation 11 2" xfId="2709" xr:uid="{AA0BBA60-7AAB-4AA4-BD37-11AB5A0BDEE3}"/>
    <cellStyle name="Calculation 12" xfId="667" xr:uid="{00000000-0005-0000-0000-000099020000}"/>
    <cellStyle name="Calculation 12 2" xfId="2710" xr:uid="{79ACE234-629C-43A5-9F79-8AC2CC900048}"/>
    <cellStyle name="Calculation 13" xfId="2389" xr:uid="{00000000-0005-0000-0000-00009A020000}"/>
    <cellStyle name="Calculation 13 2" xfId="2926" xr:uid="{1490AD55-F120-41BA-B6BB-1EEF92191437}"/>
    <cellStyle name="Calculation 2" xfId="668" xr:uid="{00000000-0005-0000-0000-00009B020000}"/>
    <cellStyle name="Calculation 2 2" xfId="669" xr:uid="{00000000-0005-0000-0000-00009C020000}"/>
    <cellStyle name="Calculation 2 2 2" xfId="2712" xr:uid="{2855C681-4851-48B4-B19D-8B431E303605}"/>
    <cellStyle name="Calculation 2 3" xfId="670" xr:uid="{00000000-0005-0000-0000-00009D020000}"/>
    <cellStyle name="Calculation 2 3 2" xfId="2713" xr:uid="{1354DE54-CDFC-400F-A851-1FA0349F00A8}"/>
    <cellStyle name="Calculation 2 4" xfId="2711" xr:uid="{4213A67B-08EA-40A7-9D1E-37D02654A4AC}"/>
    <cellStyle name="Calculation 3" xfId="671" xr:uid="{00000000-0005-0000-0000-00009E020000}"/>
    <cellStyle name="Calculation 3 2" xfId="672" xr:uid="{00000000-0005-0000-0000-00009F020000}"/>
    <cellStyle name="Calculation 3 2 2" xfId="2715" xr:uid="{B2AA8ED9-3716-42D8-9B96-36D9FB0BBE7C}"/>
    <cellStyle name="Calculation 3 3" xfId="673" xr:uid="{00000000-0005-0000-0000-0000A0020000}"/>
    <cellStyle name="Calculation 3 3 2" xfId="2716" xr:uid="{C84C57AC-B483-4344-85C1-6A1B61FBEF55}"/>
    <cellStyle name="Calculation 3 4" xfId="2714" xr:uid="{469401C2-F0AC-41F8-AF5F-585D9F713ACC}"/>
    <cellStyle name="Calculation 4" xfId="674" xr:uid="{00000000-0005-0000-0000-0000A1020000}"/>
    <cellStyle name="Calculation 4 2" xfId="675" xr:uid="{00000000-0005-0000-0000-0000A2020000}"/>
    <cellStyle name="Calculation 4 2 2" xfId="2718" xr:uid="{F1E1BE3C-7475-4001-8990-0D26368D18AC}"/>
    <cellStyle name="Calculation 4 3" xfId="2717" xr:uid="{AC349938-96E1-4E4C-8D7F-70A78751A36B}"/>
    <cellStyle name="Calculation 5" xfId="676" xr:uid="{00000000-0005-0000-0000-0000A3020000}"/>
    <cellStyle name="Calculation 5 2" xfId="677" xr:uid="{00000000-0005-0000-0000-0000A4020000}"/>
    <cellStyle name="Calculation 5 2 2" xfId="2720" xr:uid="{F83E718A-4617-432A-8D54-E6765BE46DD5}"/>
    <cellStyle name="Calculation 5 3" xfId="2719" xr:uid="{8EB10E23-8F55-43AF-BC02-59A2D5D1CB6E}"/>
    <cellStyle name="Calculation 6" xfId="678" xr:uid="{00000000-0005-0000-0000-0000A5020000}"/>
    <cellStyle name="Calculation 6 2" xfId="2721" xr:uid="{E8F85898-8992-4805-975B-8DC5558A240C}"/>
    <cellStyle name="Calculation 7" xfId="679" xr:uid="{00000000-0005-0000-0000-0000A6020000}"/>
    <cellStyle name="Calculation 7 2" xfId="2722" xr:uid="{41431106-2270-401E-B967-A5EAEE2F473D}"/>
    <cellStyle name="Calculation 8" xfId="680" xr:uid="{00000000-0005-0000-0000-0000A7020000}"/>
    <cellStyle name="Calculation 8 2" xfId="2723" xr:uid="{A655294C-9C81-461D-9CA6-6243B381FEAA}"/>
    <cellStyle name="Calculation 9" xfId="681" xr:uid="{00000000-0005-0000-0000-0000A8020000}"/>
    <cellStyle name="Calculation 9 2" xfId="2724" xr:uid="{34C8B035-7AA8-4AA1-BDBB-574CE00BED7A}"/>
    <cellStyle name="category" xfId="682" xr:uid="{00000000-0005-0000-0000-0000A9020000}"/>
    <cellStyle name="Change A&amp;ll" xfId="683" xr:uid="{00000000-0005-0000-0000-0000AA020000}"/>
    <cellStyle name="Charles" xfId="684" xr:uid="{00000000-0005-0000-0000-0000AB020000}"/>
    <cellStyle name="Check Cell 10" xfId="685" xr:uid="{00000000-0005-0000-0000-0000AC020000}"/>
    <cellStyle name="Check Cell 11" xfId="686" xr:uid="{00000000-0005-0000-0000-0000AD020000}"/>
    <cellStyle name="Check Cell 12" xfId="687" xr:uid="{00000000-0005-0000-0000-0000AE020000}"/>
    <cellStyle name="Check Cell 13" xfId="2390" xr:uid="{00000000-0005-0000-0000-0000AF020000}"/>
    <cellStyle name="Check Cell 2" xfId="688" xr:uid="{00000000-0005-0000-0000-0000B0020000}"/>
    <cellStyle name="Check Cell 2 2" xfId="689" xr:uid="{00000000-0005-0000-0000-0000B1020000}"/>
    <cellStyle name="Check Cell 2 3" xfId="690" xr:uid="{00000000-0005-0000-0000-0000B2020000}"/>
    <cellStyle name="Check Cell 2 4" xfId="691" xr:uid="{00000000-0005-0000-0000-0000B3020000}"/>
    <cellStyle name="Check Cell 3" xfId="692" xr:uid="{00000000-0005-0000-0000-0000B4020000}"/>
    <cellStyle name="Check Cell 3 2" xfId="693" xr:uid="{00000000-0005-0000-0000-0000B5020000}"/>
    <cellStyle name="Check Cell 3 3" xfId="694" xr:uid="{00000000-0005-0000-0000-0000B6020000}"/>
    <cellStyle name="Check Cell 3 4" xfId="695" xr:uid="{00000000-0005-0000-0000-0000B7020000}"/>
    <cellStyle name="Check Cell 4" xfId="696" xr:uid="{00000000-0005-0000-0000-0000B8020000}"/>
    <cellStyle name="Check Cell 4 2" xfId="697" xr:uid="{00000000-0005-0000-0000-0000B9020000}"/>
    <cellStyle name="Check Cell 4 3" xfId="698" xr:uid="{00000000-0005-0000-0000-0000BA020000}"/>
    <cellStyle name="Check Cell 4 4" xfId="699" xr:uid="{00000000-0005-0000-0000-0000BB020000}"/>
    <cellStyle name="Check Cell 5" xfId="700" xr:uid="{00000000-0005-0000-0000-0000BC020000}"/>
    <cellStyle name="Check Cell 5 2" xfId="701" xr:uid="{00000000-0005-0000-0000-0000BD020000}"/>
    <cellStyle name="Check Cell 6" xfId="702" xr:uid="{00000000-0005-0000-0000-0000BE020000}"/>
    <cellStyle name="Check Cell 6 2" xfId="703" xr:uid="{00000000-0005-0000-0000-0000BF020000}"/>
    <cellStyle name="Check Cell 7" xfId="704" xr:uid="{00000000-0005-0000-0000-0000C0020000}"/>
    <cellStyle name="Check Cell 8" xfId="705" xr:uid="{00000000-0005-0000-0000-0000C1020000}"/>
    <cellStyle name="Check Cell 9" xfId="706" xr:uid="{00000000-0005-0000-0000-0000C2020000}"/>
    <cellStyle name="Comma" xfId="1" builtinId="3"/>
    <cellStyle name="Comma  - Style1" xfId="707" xr:uid="{00000000-0005-0000-0000-0000C4020000}"/>
    <cellStyle name="Comma  - Style1 2" xfId="708" xr:uid="{00000000-0005-0000-0000-0000C5020000}"/>
    <cellStyle name="Comma  - Style2" xfId="709" xr:uid="{00000000-0005-0000-0000-0000C6020000}"/>
    <cellStyle name="Comma  - Style2 2" xfId="710" xr:uid="{00000000-0005-0000-0000-0000C7020000}"/>
    <cellStyle name="Comma  - Style3" xfId="711" xr:uid="{00000000-0005-0000-0000-0000C8020000}"/>
    <cellStyle name="Comma  - Style3 2" xfId="712" xr:uid="{00000000-0005-0000-0000-0000C9020000}"/>
    <cellStyle name="Comma  - Style4" xfId="713" xr:uid="{00000000-0005-0000-0000-0000CA020000}"/>
    <cellStyle name="Comma  - Style4 2" xfId="714" xr:uid="{00000000-0005-0000-0000-0000CB020000}"/>
    <cellStyle name="Comma  - Style5" xfId="715" xr:uid="{00000000-0005-0000-0000-0000CC020000}"/>
    <cellStyle name="Comma  - Style5 2" xfId="716" xr:uid="{00000000-0005-0000-0000-0000CD020000}"/>
    <cellStyle name="Comma  - Style6" xfId="717" xr:uid="{00000000-0005-0000-0000-0000CE020000}"/>
    <cellStyle name="Comma  - Style6 2" xfId="718" xr:uid="{00000000-0005-0000-0000-0000CF020000}"/>
    <cellStyle name="Comma  - Style7" xfId="719" xr:uid="{00000000-0005-0000-0000-0000D0020000}"/>
    <cellStyle name="Comma  - Style7 2" xfId="720" xr:uid="{00000000-0005-0000-0000-0000D1020000}"/>
    <cellStyle name="Comma  - Style8" xfId="721" xr:uid="{00000000-0005-0000-0000-0000D2020000}"/>
    <cellStyle name="Comma  - Style8 2" xfId="722" xr:uid="{00000000-0005-0000-0000-0000D3020000}"/>
    <cellStyle name="Comma [00]" xfId="723" xr:uid="{00000000-0005-0000-0000-0000D4020000}"/>
    <cellStyle name="Comma 10" xfId="17" xr:uid="{00000000-0005-0000-0000-0000D5020000}"/>
    <cellStyle name="Comma 10 2" xfId="724" xr:uid="{00000000-0005-0000-0000-0000D6020000}"/>
    <cellStyle name="Comma 10 2 2" xfId="725" xr:uid="{00000000-0005-0000-0000-0000D7020000}"/>
    <cellStyle name="Comma 10 3" xfId="726" xr:uid="{00000000-0005-0000-0000-0000D8020000}"/>
    <cellStyle name="Comma 10 4" xfId="727" xr:uid="{00000000-0005-0000-0000-0000D9020000}"/>
    <cellStyle name="Comma 10 5" xfId="728" xr:uid="{00000000-0005-0000-0000-0000DA020000}"/>
    <cellStyle name="Comma 10 6" xfId="729" xr:uid="{00000000-0005-0000-0000-0000DB020000}"/>
    <cellStyle name="Comma 11" xfId="730" xr:uid="{00000000-0005-0000-0000-0000DC020000}"/>
    <cellStyle name="Comma 11 2" xfId="731" xr:uid="{00000000-0005-0000-0000-0000DD020000}"/>
    <cellStyle name="Comma 11 3" xfId="732" xr:uid="{00000000-0005-0000-0000-0000DE020000}"/>
    <cellStyle name="Comma 11 4" xfId="733" xr:uid="{00000000-0005-0000-0000-0000DF020000}"/>
    <cellStyle name="Comma 12" xfId="734" xr:uid="{00000000-0005-0000-0000-0000E0020000}"/>
    <cellStyle name="Comma 12 2" xfId="735" xr:uid="{00000000-0005-0000-0000-0000E1020000}"/>
    <cellStyle name="Comma 12 3" xfId="736" xr:uid="{00000000-0005-0000-0000-0000E2020000}"/>
    <cellStyle name="Comma 12 3 2" xfId="737" xr:uid="{00000000-0005-0000-0000-0000E3020000}"/>
    <cellStyle name="Comma 13" xfId="738" xr:uid="{00000000-0005-0000-0000-0000E4020000}"/>
    <cellStyle name="Comma 13 2" xfId="739" xr:uid="{00000000-0005-0000-0000-0000E5020000}"/>
    <cellStyle name="Comma 13 3" xfId="740" xr:uid="{00000000-0005-0000-0000-0000E6020000}"/>
    <cellStyle name="Comma 13 4" xfId="741" xr:uid="{00000000-0005-0000-0000-0000E7020000}"/>
    <cellStyle name="Comma 14" xfId="742" xr:uid="{00000000-0005-0000-0000-0000E8020000}"/>
    <cellStyle name="Comma 14 2" xfId="743" xr:uid="{00000000-0005-0000-0000-0000E9020000}"/>
    <cellStyle name="Comma 14 3" xfId="744" xr:uid="{00000000-0005-0000-0000-0000EA020000}"/>
    <cellStyle name="Comma 15" xfId="745" xr:uid="{00000000-0005-0000-0000-0000EB020000}"/>
    <cellStyle name="Comma 15 2" xfId="746" xr:uid="{00000000-0005-0000-0000-0000EC020000}"/>
    <cellStyle name="Comma 16" xfId="747" xr:uid="{00000000-0005-0000-0000-0000ED020000}"/>
    <cellStyle name="Comma 16 2" xfId="748" xr:uid="{00000000-0005-0000-0000-0000EE020000}"/>
    <cellStyle name="Comma 16 2 2" xfId="749" xr:uid="{00000000-0005-0000-0000-0000EF020000}"/>
    <cellStyle name="Comma 16 3" xfId="750" xr:uid="{00000000-0005-0000-0000-0000F0020000}"/>
    <cellStyle name="Comma 16 4" xfId="751" xr:uid="{00000000-0005-0000-0000-0000F1020000}"/>
    <cellStyle name="Comma 16 5" xfId="752" xr:uid="{00000000-0005-0000-0000-0000F2020000}"/>
    <cellStyle name="Comma 16 6" xfId="753" xr:uid="{00000000-0005-0000-0000-0000F3020000}"/>
    <cellStyle name="Comma 16 6 2" xfId="754" xr:uid="{00000000-0005-0000-0000-0000F4020000}"/>
    <cellStyle name="Comma 16 6 3" xfId="2391" xr:uid="{00000000-0005-0000-0000-0000F5020000}"/>
    <cellStyle name="Comma 16 6 4" xfId="2463" xr:uid="{00000000-0005-0000-0000-0000F6020000}"/>
    <cellStyle name="Comma 16 6 5" xfId="2464" xr:uid="{00000000-0005-0000-0000-0000F7020000}"/>
    <cellStyle name="Comma 16 6 6" xfId="2465" xr:uid="{00000000-0005-0000-0000-0000F8020000}"/>
    <cellStyle name="Comma 16 7" xfId="755" xr:uid="{00000000-0005-0000-0000-0000F9020000}"/>
    <cellStyle name="Comma 16 7 2" xfId="756" xr:uid="{00000000-0005-0000-0000-0000FA020000}"/>
    <cellStyle name="Comma 16 7 3" xfId="2392" xr:uid="{00000000-0005-0000-0000-0000FB020000}"/>
    <cellStyle name="Comma 16 7 4" xfId="2466" xr:uid="{00000000-0005-0000-0000-0000FC020000}"/>
    <cellStyle name="Comma 16 7 5" xfId="2467" xr:uid="{00000000-0005-0000-0000-0000FD020000}"/>
    <cellStyle name="Comma 16 7 6" xfId="2468" xr:uid="{00000000-0005-0000-0000-0000FE020000}"/>
    <cellStyle name="Comma 16 8" xfId="757" xr:uid="{00000000-0005-0000-0000-0000FF020000}"/>
    <cellStyle name="Comma 16 8 2" xfId="758" xr:uid="{00000000-0005-0000-0000-000000030000}"/>
    <cellStyle name="Comma 16 8 3" xfId="2393" xr:uid="{00000000-0005-0000-0000-000001030000}"/>
    <cellStyle name="Comma 16 8 4" xfId="2469" xr:uid="{00000000-0005-0000-0000-000002030000}"/>
    <cellStyle name="Comma 16 8 5" xfId="2470" xr:uid="{00000000-0005-0000-0000-000003030000}"/>
    <cellStyle name="Comma 16 8 6" xfId="2471" xr:uid="{00000000-0005-0000-0000-000004030000}"/>
    <cellStyle name="Comma 16 9" xfId="759" xr:uid="{00000000-0005-0000-0000-000005030000}"/>
    <cellStyle name="Comma 17" xfId="760" xr:uid="{00000000-0005-0000-0000-000006030000}"/>
    <cellStyle name="Comma 17 2" xfId="761" xr:uid="{00000000-0005-0000-0000-000007030000}"/>
    <cellStyle name="Comma 17 2 2" xfId="762" xr:uid="{00000000-0005-0000-0000-000008030000}"/>
    <cellStyle name="Comma 17 2 3" xfId="2394" xr:uid="{00000000-0005-0000-0000-000009030000}"/>
    <cellStyle name="Comma 17 3" xfId="763" xr:uid="{00000000-0005-0000-0000-00000A030000}"/>
    <cellStyle name="Comma 17 3 2" xfId="764" xr:uid="{00000000-0005-0000-0000-00000B030000}"/>
    <cellStyle name="Comma 17 3 3" xfId="2395" xr:uid="{00000000-0005-0000-0000-00000C030000}"/>
    <cellStyle name="Comma 17 3 4" xfId="2472" xr:uid="{00000000-0005-0000-0000-00000D030000}"/>
    <cellStyle name="Comma 17 3 5" xfId="2473" xr:uid="{00000000-0005-0000-0000-00000E030000}"/>
    <cellStyle name="Comma 17 3 6" xfId="2474" xr:uid="{00000000-0005-0000-0000-00000F030000}"/>
    <cellStyle name="Comma 17 4" xfId="765" xr:uid="{00000000-0005-0000-0000-000010030000}"/>
    <cellStyle name="Comma 17 4 2" xfId="766" xr:uid="{00000000-0005-0000-0000-000011030000}"/>
    <cellStyle name="Comma 17 4 3" xfId="2396" xr:uid="{00000000-0005-0000-0000-000012030000}"/>
    <cellStyle name="Comma 17 4 4" xfId="2475" xr:uid="{00000000-0005-0000-0000-000013030000}"/>
    <cellStyle name="Comma 17 4 5" xfId="2476" xr:uid="{00000000-0005-0000-0000-000014030000}"/>
    <cellStyle name="Comma 17 4 6" xfId="2477" xr:uid="{00000000-0005-0000-0000-000015030000}"/>
    <cellStyle name="Comma 18" xfId="767" xr:uid="{00000000-0005-0000-0000-000016030000}"/>
    <cellStyle name="Comma 18 2" xfId="768" xr:uid="{00000000-0005-0000-0000-000017030000}"/>
    <cellStyle name="Comma 18 2 2" xfId="769" xr:uid="{00000000-0005-0000-0000-000018030000}"/>
    <cellStyle name="Comma 18 2 2 2" xfId="2478" xr:uid="{00000000-0005-0000-0000-000019030000}"/>
    <cellStyle name="Comma 18 2 2 3" xfId="2479" xr:uid="{00000000-0005-0000-0000-00001A030000}"/>
    <cellStyle name="Comma 18 2 2 4" xfId="2480" xr:uid="{00000000-0005-0000-0000-00001B030000}"/>
    <cellStyle name="Comma 18 2 2 5" xfId="2481" xr:uid="{00000000-0005-0000-0000-00001C030000}"/>
    <cellStyle name="Comma 18 2 2 6" xfId="2482" xr:uid="{00000000-0005-0000-0000-00001D030000}"/>
    <cellStyle name="Comma 18 2 3" xfId="2397" xr:uid="{00000000-0005-0000-0000-00001E030000}"/>
    <cellStyle name="Comma 18 3" xfId="770" xr:uid="{00000000-0005-0000-0000-00001F030000}"/>
    <cellStyle name="Comma 18 3 2" xfId="771" xr:uid="{00000000-0005-0000-0000-000020030000}"/>
    <cellStyle name="Comma 18 3 3" xfId="2398" xr:uid="{00000000-0005-0000-0000-000021030000}"/>
    <cellStyle name="Comma 18 3 4" xfId="2483" xr:uid="{00000000-0005-0000-0000-000022030000}"/>
    <cellStyle name="Comma 18 3 5" xfId="2484" xr:uid="{00000000-0005-0000-0000-000023030000}"/>
    <cellStyle name="Comma 18 3 6" xfId="2485" xr:uid="{00000000-0005-0000-0000-000024030000}"/>
    <cellStyle name="Comma 18 4" xfId="772" xr:uid="{00000000-0005-0000-0000-000025030000}"/>
    <cellStyle name="Comma 18 4 2" xfId="773" xr:uid="{00000000-0005-0000-0000-000026030000}"/>
    <cellStyle name="Comma 18 4 3" xfId="2399" xr:uid="{00000000-0005-0000-0000-000027030000}"/>
    <cellStyle name="Comma 18 4 4" xfId="2486" xr:uid="{00000000-0005-0000-0000-000028030000}"/>
    <cellStyle name="Comma 18 4 5" xfId="2487" xr:uid="{00000000-0005-0000-0000-000029030000}"/>
    <cellStyle name="Comma 18 4 6" xfId="2488" xr:uid="{00000000-0005-0000-0000-00002A030000}"/>
    <cellStyle name="Comma 19" xfId="774" xr:uid="{00000000-0005-0000-0000-00002B030000}"/>
    <cellStyle name="Comma 19 10" xfId="775" xr:uid="{00000000-0005-0000-0000-00002C030000}"/>
    <cellStyle name="Comma 19 2" xfId="776" xr:uid="{00000000-0005-0000-0000-00002D030000}"/>
    <cellStyle name="Comma 19 2 2" xfId="777" xr:uid="{00000000-0005-0000-0000-00002E030000}"/>
    <cellStyle name="Comma 19 2 3" xfId="2400" xr:uid="{00000000-0005-0000-0000-00002F030000}"/>
    <cellStyle name="Comma 19 3" xfId="778" xr:uid="{00000000-0005-0000-0000-000030030000}"/>
    <cellStyle name="Comma 19 3 2" xfId="779" xr:uid="{00000000-0005-0000-0000-000031030000}"/>
    <cellStyle name="Comma 19 3 3" xfId="2401" xr:uid="{00000000-0005-0000-0000-000032030000}"/>
    <cellStyle name="Comma 19 3 4" xfId="2489" xr:uid="{00000000-0005-0000-0000-000033030000}"/>
    <cellStyle name="Comma 19 3 5" xfId="2490" xr:uid="{00000000-0005-0000-0000-000034030000}"/>
    <cellStyle name="Comma 19 3 6" xfId="2491" xr:uid="{00000000-0005-0000-0000-000035030000}"/>
    <cellStyle name="Comma 19 4" xfId="780" xr:uid="{00000000-0005-0000-0000-000036030000}"/>
    <cellStyle name="Comma 19 4 2" xfId="781" xr:uid="{00000000-0005-0000-0000-000037030000}"/>
    <cellStyle name="Comma 19 4 3" xfId="2402" xr:uid="{00000000-0005-0000-0000-000038030000}"/>
    <cellStyle name="Comma 19 4 4" xfId="2492" xr:uid="{00000000-0005-0000-0000-000039030000}"/>
    <cellStyle name="Comma 19 4 5" xfId="2493" xr:uid="{00000000-0005-0000-0000-00003A030000}"/>
    <cellStyle name="Comma 19 4 6" xfId="2494" xr:uid="{00000000-0005-0000-0000-00003B030000}"/>
    <cellStyle name="Comma 19 5" xfId="782" xr:uid="{00000000-0005-0000-0000-00003C030000}"/>
    <cellStyle name="Comma 19 6" xfId="783" xr:uid="{00000000-0005-0000-0000-00003D030000}"/>
    <cellStyle name="Comma 19 7" xfId="784" xr:uid="{00000000-0005-0000-0000-00003E030000}"/>
    <cellStyle name="Comma 19 8" xfId="785" xr:uid="{00000000-0005-0000-0000-00003F030000}"/>
    <cellStyle name="Comma 19 9" xfId="786" xr:uid="{00000000-0005-0000-0000-000040030000}"/>
    <cellStyle name="Comma 2" xfId="2" xr:uid="{00000000-0005-0000-0000-000041030000}"/>
    <cellStyle name="Comma 2 10" xfId="787" xr:uid="{00000000-0005-0000-0000-000042030000}"/>
    <cellStyle name="Comma 2 10 2" xfId="788" xr:uid="{00000000-0005-0000-0000-000043030000}"/>
    <cellStyle name="Comma 2 10 2 2" xfId="2495" xr:uid="{00000000-0005-0000-0000-000044030000}"/>
    <cellStyle name="Comma 2 10 3" xfId="789" xr:uid="{00000000-0005-0000-0000-000045030000}"/>
    <cellStyle name="Comma 2 11" xfId="790" xr:uid="{00000000-0005-0000-0000-000046030000}"/>
    <cellStyle name="Comma 2 12" xfId="791" xr:uid="{00000000-0005-0000-0000-000047030000}"/>
    <cellStyle name="Comma 2 13" xfId="792" xr:uid="{00000000-0005-0000-0000-000048030000}"/>
    <cellStyle name="Comma 2 14" xfId="793" xr:uid="{00000000-0005-0000-0000-000049030000}"/>
    <cellStyle name="Comma 2 15" xfId="794" xr:uid="{00000000-0005-0000-0000-00004A030000}"/>
    <cellStyle name="Comma 2 15 2" xfId="795" xr:uid="{00000000-0005-0000-0000-00004B030000}"/>
    <cellStyle name="Comma 2 16" xfId="796" xr:uid="{00000000-0005-0000-0000-00004C030000}"/>
    <cellStyle name="Comma 2 16 2" xfId="797" xr:uid="{00000000-0005-0000-0000-00004D030000}"/>
    <cellStyle name="Comma 2 17" xfId="798" xr:uid="{00000000-0005-0000-0000-00004E030000}"/>
    <cellStyle name="Comma 2 17 2" xfId="799" xr:uid="{00000000-0005-0000-0000-00004F030000}"/>
    <cellStyle name="Comma 2 18" xfId="800" xr:uid="{00000000-0005-0000-0000-000050030000}"/>
    <cellStyle name="Comma 2 18 2" xfId="801" xr:uid="{00000000-0005-0000-0000-000051030000}"/>
    <cellStyle name="Comma 2 19" xfId="802" xr:uid="{00000000-0005-0000-0000-000052030000}"/>
    <cellStyle name="Comma 2 19 2" xfId="803" xr:uid="{00000000-0005-0000-0000-000053030000}"/>
    <cellStyle name="Comma 2 2" xfId="3" xr:uid="{00000000-0005-0000-0000-000054030000}"/>
    <cellStyle name="Comma 2 2 2" xfId="804" xr:uid="{00000000-0005-0000-0000-000055030000}"/>
    <cellStyle name="Comma 2 2 2 2" xfId="805" xr:uid="{00000000-0005-0000-0000-000056030000}"/>
    <cellStyle name="Comma 2 2 2 3" xfId="806" xr:uid="{00000000-0005-0000-0000-000057030000}"/>
    <cellStyle name="Comma 2 2 3" xfId="807" xr:uid="{00000000-0005-0000-0000-000058030000}"/>
    <cellStyle name="Comma 2 2 3 2" xfId="808" xr:uid="{00000000-0005-0000-0000-000059030000}"/>
    <cellStyle name="Comma 2 2 3 3" xfId="809" xr:uid="{00000000-0005-0000-0000-00005A030000}"/>
    <cellStyle name="Comma 2 2 4" xfId="810" xr:uid="{00000000-0005-0000-0000-00005B030000}"/>
    <cellStyle name="Comma 2 2 5" xfId="2496" xr:uid="{00000000-0005-0000-0000-00005C030000}"/>
    <cellStyle name="Comma 2 2 6" xfId="2497" xr:uid="{00000000-0005-0000-0000-00005D030000}"/>
    <cellStyle name="Comma 2 2 7" xfId="2498" xr:uid="{00000000-0005-0000-0000-00005E030000}"/>
    <cellStyle name="Comma 2 2 8" xfId="2698" xr:uid="{00000000-0005-0000-0000-00005F030000}"/>
    <cellStyle name="Comma 2 2_INEC_Q4'53_WP -FON" xfId="811" xr:uid="{00000000-0005-0000-0000-000060030000}"/>
    <cellStyle name="Comma 2 20" xfId="812" xr:uid="{00000000-0005-0000-0000-000061030000}"/>
    <cellStyle name="Comma 2 20 2" xfId="813" xr:uid="{00000000-0005-0000-0000-000062030000}"/>
    <cellStyle name="Comma 2 21" xfId="814" xr:uid="{00000000-0005-0000-0000-000063030000}"/>
    <cellStyle name="Comma 2 22" xfId="815" xr:uid="{00000000-0005-0000-0000-000064030000}"/>
    <cellStyle name="Comma 2 23" xfId="816" xr:uid="{00000000-0005-0000-0000-000065030000}"/>
    <cellStyle name="Comma 2 24" xfId="817" xr:uid="{00000000-0005-0000-0000-000066030000}"/>
    <cellStyle name="Comma 2 24 2" xfId="818" xr:uid="{00000000-0005-0000-0000-000067030000}"/>
    <cellStyle name="Comma 2 24 2 2" xfId="819" xr:uid="{00000000-0005-0000-0000-000068030000}"/>
    <cellStyle name="Comma 2 25" xfId="820" xr:uid="{00000000-0005-0000-0000-000069030000}"/>
    <cellStyle name="Comma 2 25 2" xfId="821" xr:uid="{00000000-0005-0000-0000-00006A030000}"/>
    <cellStyle name="Comma 2 26" xfId="822" xr:uid="{00000000-0005-0000-0000-00006B030000}"/>
    <cellStyle name="Comma 2 27" xfId="823" xr:uid="{00000000-0005-0000-0000-00006C030000}"/>
    <cellStyle name="Comma 2 28" xfId="824" xr:uid="{00000000-0005-0000-0000-00006D030000}"/>
    <cellStyle name="Comma 2 29" xfId="825" xr:uid="{00000000-0005-0000-0000-00006E030000}"/>
    <cellStyle name="Comma 2 3" xfId="826" xr:uid="{00000000-0005-0000-0000-00006F030000}"/>
    <cellStyle name="Comma 2 3 10" xfId="827" xr:uid="{00000000-0005-0000-0000-000070030000}"/>
    <cellStyle name="Comma 2 3 12" xfId="2706" xr:uid="{3D96E0A6-7EE3-4008-B3C4-1BA364A24219}"/>
    <cellStyle name="Comma 2 3 12 2" xfId="2940" xr:uid="{222DC12F-CC7F-4D8E-96FF-1CA976659085}"/>
    <cellStyle name="Comma 2 3 2" xfId="828" xr:uid="{00000000-0005-0000-0000-000071030000}"/>
    <cellStyle name="Comma 2 3 3" xfId="829" xr:uid="{00000000-0005-0000-0000-000072030000}"/>
    <cellStyle name="Comma 2 3 4" xfId="830" xr:uid="{00000000-0005-0000-0000-000073030000}"/>
    <cellStyle name="Comma 2 3 5" xfId="831" xr:uid="{00000000-0005-0000-0000-000074030000}"/>
    <cellStyle name="Comma 2 3 6" xfId="832" xr:uid="{00000000-0005-0000-0000-000075030000}"/>
    <cellStyle name="Comma 2 3 7" xfId="833" xr:uid="{00000000-0005-0000-0000-000076030000}"/>
    <cellStyle name="Comma 2 3 8" xfId="834" xr:uid="{00000000-0005-0000-0000-000077030000}"/>
    <cellStyle name="Comma 2 3 9" xfId="835" xr:uid="{00000000-0005-0000-0000-000078030000}"/>
    <cellStyle name="Comma 2 30" xfId="836" xr:uid="{00000000-0005-0000-0000-000079030000}"/>
    <cellStyle name="Comma 2 31" xfId="837" xr:uid="{00000000-0005-0000-0000-00007A030000}"/>
    <cellStyle name="Comma 2 32" xfId="2403" xr:uid="{00000000-0005-0000-0000-00007B030000}"/>
    <cellStyle name="Comma 2 4" xfId="838" xr:uid="{00000000-0005-0000-0000-00007C030000}"/>
    <cellStyle name="Comma 2 4 2" xfId="2499" xr:uid="{00000000-0005-0000-0000-00007D030000}"/>
    <cellStyle name="Comma 2 5" xfId="839" xr:uid="{00000000-0005-0000-0000-00007E030000}"/>
    <cellStyle name="Comma 2 6" xfId="840" xr:uid="{00000000-0005-0000-0000-00007F030000}"/>
    <cellStyle name="Comma 2 6 2" xfId="2500" xr:uid="{00000000-0005-0000-0000-000080030000}"/>
    <cellStyle name="Comma 2 7" xfId="841" xr:uid="{00000000-0005-0000-0000-000081030000}"/>
    <cellStyle name="Comma 2 8" xfId="842" xr:uid="{00000000-0005-0000-0000-000082030000}"/>
    <cellStyle name="Comma 2 9" xfId="843" xr:uid="{00000000-0005-0000-0000-000083030000}"/>
    <cellStyle name="Comma 2_INEC_Q4'53_TOP-PER AUDIT" xfId="844" xr:uid="{00000000-0005-0000-0000-000084030000}"/>
    <cellStyle name="Comma 20" xfId="845" xr:uid="{00000000-0005-0000-0000-000085030000}"/>
    <cellStyle name="Comma 20 2" xfId="846" xr:uid="{00000000-0005-0000-0000-000086030000}"/>
    <cellStyle name="Comma 20 3" xfId="847" xr:uid="{00000000-0005-0000-0000-000087030000}"/>
    <cellStyle name="Comma 20 4" xfId="2404" xr:uid="{00000000-0005-0000-0000-000088030000}"/>
    <cellStyle name="Comma 21" xfId="848" xr:uid="{00000000-0005-0000-0000-000089030000}"/>
    <cellStyle name="Comma 21 2" xfId="849" xr:uid="{00000000-0005-0000-0000-00008A030000}"/>
    <cellStyle name="Comma 22" xfId="850" xr:uid="{00000000-0005-0000-0000-00008B030000}"/>
    <cellStyle name="Comma 22 2" xfId="851" xr:uid="{00000000-0005-0000-0000-00008C030000}"/>
    <cellStyle name="Comma 22 3" xfId="852" xr:uid="{00000000-0005-0000-0000-00008D030000}"/>
    <cellStyle name="Comma 22 4" xfId="853" xr:uid="{00000000-0005-0000-0000-00008E030000}"/>
    <cellStyle name="Comma 22 5" xfId="854" xr:uid="{00000000-0005-0000-0000-00008F030000}"/>
    <cellStyle name="Comma 22 6" xfId="855" xr:uid="{00000000-0005-0000-0000-000090030000}"/>
    <cellStyle name="Comma 22 7" xfId="856" xr:uid="{00000000-0005-0000-0000-000091030000}"/>
    <cellStyle name="Comma 23" xfId="857" xr:uid="{00000000-0005-0000-0000-000092030000}"/>
    <cellStyle name="Comma 24" xfId="858" xr:uid="{00000000-0005-0000-0000-000093030000}"/>
    <cellStyle name="Comma 24 2" xfId="859" xr:uid="{00000000-0005-0000-0000-000094030000}"/>
    <cellStyle name="Comma 24 3" xfId="860" xr:uid="{00000000-0005-0000-0000-000095030000}"/>
    <cellStyle name="Comma 25" xfId="861" xr:uid="{00000000-0005-0000-0000-000096030000}"/>
    <cellStyle name="Comma 26" xfId="862" xr:uid="{00000000-0005-0000-0000-000097030000}"/>
    <cellStyle name="Comma 26 2" xfId="863" xr:uid="{00000000-0005-0000-0000-000098030000}"/>
    <cellStyle name="Comma 26 3" xfId="2457" xr:uid="{00000000-0005-0000-0000-000099030000}"/>
    <cellStyle name="Comma 27" xfId="864" xr:uid="{00000000-0005-0000-0000-00009A030000}"/>
    <cellStyle name="Comma 28" xfId="865" xr:uid="{00000000-0005-0000-0000-00009B030000}"/>
    <cellStyle name="Comma 28 2" xfId="866" xr:uid="{00000000-0005-0000-0000-00009C030000}"/>
    <cellStyle name="Comma 29" xfId="867" xr:uid="{00000000-0005-0000-0000-00009D030000}"/>
    <cellStyle name="Comma 29 2" xfId="868" xr:uid="{00000000-0005-0000-0000-00009E030000}"/>
    <cellStyle name="Comma 3" xfId="4" xr:uid="{00000000-0005-0000-0000-00009F030000}"/>
    <cellStyle name="Comma 3 10" xfId="870" xr:uid="{00000000-0005-0000-0000-0000A0030000}"/>
    <cellStyle name="Comma 3 10 2" xfId="871" xr:uid="{00000000-0005-0000-0000-0000A1030000}"/>
    <cellStyle name="Comma 3 10 3" xfId="872" xr:uid="{00000000-0005-0000-0000-0000A2030000}"/>
    <cellStyle name="Comma 3 10 4" xfId="873" xr:uid="{00000000-0005-0000-0000-0000A3030000}"/>
    <cellStyle name="Comma 3 11" xfId="874" xr:uid="{00000000-0005-0000-0000-0000A4030000}"/>
    <cellStyle name="Comma 3 12" xfId="875" xr:uid="{00000000-0005-0000-0000-0000A5030000}"/>
    <cellStyle name="Comma 3 13" xfId="876" xr:uid="{00000000-0005-0000-0000-0000A6030000}"/>
    <cellStyle name="Comma 3 14" xfId="877" xr:uid="{00000000-0005-0000-0000-0000A7030000}"/>
    <cellStyle name="Comma 3 15" xfId="878" xr:uid="{00000000-0005-0000-0000-0000A8030000}"/>
    <cellStyle name="Comma 3 16" xfId="879" xr:uid="{00000000-0005-0000-0000-0000A9030000}"/>
    <cellStyle name="Comma 3 17" xfId="869" xr:uid="{00000000-0005-0000-0000-0000AA030000}"/>
    <cellStyle name="Comma 3 2" xfId="880" xr:uid="{00000000-0005-0000-0000-0000AB030000}"/>
    <cellStyle name="Comma 3 2 2" xfId="881" xr:uid="{00000000-0005-0000-0000-0000AC030000}"/>
    <cellStyle name="Comma 3 2 3" xfId="882" xr:uid="{00000000-0005-0000-0000-0000AD030000}"/>
    <cellStyle name="Comma 3 2 4" xfId="2501" xr:uid="{00000000-0005-0000-0000-0000AE030000}"/>
    <cellStyle name="Comma 3 2 5" xfId="2502" xr:uid="{00000000-0005-0000-0000-0000AF030000}"/>
    <cellStyle name="Comma 3 2 5 2" xfId="2503" xr:uid="{00000000-0005-0000-0000-0000B0030000}"/>
    <cellStyle name="Comma 3 2 5 3" xfId="2504" xr:uid="{00000000-0005-0000-0000-0000B1030000}"/>
    <cellStyle name="Comma 3 3" xfId="883" xr:uid="{00000000-0005-0000-0000-0000B2030000}"/>
    <cellStyle name="Comma 3 3 2" xfId="884" xr:uid="{00000000-0005-0000-0000-0000B3030000}"/>
    <cellStyle name="Comma 3 4" xfId="885" xr:uid="{00000000-0005-0000-0000-0000B4030000}"/>
    <cellStyle name="Comma 3 5" xfId="886" xr:uid="{00000000-0005-0000-0000-0000B5030000}"/>
    <cellStyle name="Comma 3 6" xfId="887" xr:uid="{00000000-0005-0000-0000-0000B6030000}"/>
    <cellStyle name="Comma 3 7" xfId="888" xr:uid="{00000000-0005-0000-0000-0000B7030000}"/>
    <cellStyle name="Comma 3 8" xfId="889" xr:uid="{00000000-0005-0000-0000-0000B8030000}"/>
    <cellStyle name="Comma 3 9" xfId="890" xr:uid="{00000000-0005-0000-0000-0000B9030000}"/>
    <cellStyle name="Comma 3_GFPTNR_Q2'53_F" xfId="891" xr:uid="{00000000-0005-0000-0000-0000BA030000}"/>
    <cellStyle name="Comma 30" xfId="892" xr:uid="{00000000-0005-0000-0000-0000BB030000}"/>
    <cellStyle name="Comma 31" xfId="893" xr:uid="{00000000-0005-0000-0000-0000BC030000}"/>
    <cellStyle name="Comma 32" xfId="894" xr:uid="{00000000-0005-0000-0000-0000BD030000}"/>
    <cellStyle name="Comma 32 2" xfId="895" xr:uid="{00000000-0005-0000-0000-0000BE030000}"/>
    <cellStyle name="Comma 33" xfId="896" xr:uid="{00000000-0005-0000-0000-0000BF030000}"/>
    <cellStyle name="Comma 34" xfId="897" xr:uid="{00000000-0005-0000-0000-0000C0030000}"/>
    <cellStyle name="Comma 35" xfId="898" xr:uid="{00000000-0005-0000-0000-0000C1030000}"/>
    <cellStyle name="Comma 36" xfId="899" xr:uid="{00000000-0005-0000-0000-0000C2030000}"/>
    <cellStyle name="Comma 37" xfId="900" xr:uid="{00000000-0005-0000-0000-0000C3030000}"/>
    <cellStyle name="Comma 38" xfId="901" xr:uid="{00000000-0005-0000-0000-0000C4030000}"/>
    <cellStyle name="Comma 39" xfId="902" xr:uid="{00000000-0005-0000-0000-0000C5030000}"/>
    <cellStyle name="Comma 4" xfId="5" xr:uid="{00000000-0005-0000-0000-0000C6030000}"/>
    <cellStyle name="Comma 4 2" xfId="903" xr:uid="{00000000-0005-0000-0000-0000C7030000}"/>
    <cellStyle name="Comma 4 2 2" xfId="904" xr:uid="{00000000-0005-0000-0000-0000C8030000}"/>
    <cellStyle name="Comma 4 2 2 2" xfId="905" xr:uid="{00000000-0005-0000-0000-0000C9030000}"/>
    <cellStyle name="Comma 4 2 2 3" xfId="906" xr:uid="{00000000-0005-0000-0000-0000CA030000}"/>
    <cellStyle name="Comma 4 2 3" xfId="907" xr:uid="{00000000-0005-0000-0000-0000CB030000}"/>
    <cellStyle name="Comma 4 3" xfId="908" xr:uid="{00000000-0005-0000-0000-0000CC030000}"/>
    <cellStyle name="Comma 4 3 2" xfId="909" xr:uid="{00000000-0005-0000-0000-0000CD030000}"/>
    <cellStyle name="Comma 4 3 3" xfId="910" xr:uid="{00000000-0005-0000-0000-0000CE030000}"/>
    <cellStyle name="Comma 4 3 4" xfId="911" xr:uid="{00000000-0005-0000-0000-0000CF030000}"/>
    <cellStyle name="Comma 4 4" xfId="912" xr:uid="{00000000-0005-0000-0000-0000D0030000}"/>
    <cellStyle name="Comma 4 4 2" xfId="913" xr:uid="{00000000-0005-0000-0000-0000D1030000}"/>
    <cellStyle name="Comma 4 5" xfId="914" xr:uid="{00000000-0005-0000-0000-0000D2030000}"/>
    <cellStyle name="Comma 4 6" xfId="915" xr:uid="{00000000-0005-0000-0000-0000D3030000}"/>
    <cellStyle name="Comma 4 7" xfId="916" xr:uid="{00000000-0005-0000-0000-0000D4030000}"/>
    <cellStyle name="Comma 4 8" xfId="917" xr:uid="{00000000-0005-0000-0000-0000D5030000}"/>
    <cellStyle name="Comma 4 9" xfId="2703" xr:uid="{00000000-0005-0000-0000-0000D6030000}"/>
    <cellStyle name="Comma 4_GFPTNR_Q3'53_A" xfId="918" xr:uid="{00000000-0005-0000-0000-0000D7030000}"/>
    <cellStyle name="Comma 40" xfId="919" xr:uid="{00000000-0005-0000-0000-0000D8030000}"/>
    <cellStyle name="Comma 41" xfId="920" xr:uid="{00000000-0005-0000-0000-0000D9030000}"/>
    <cellStyle name="Comma 42" xfId="921" xr:uid="{00000000-0005-0000-0000-0000DA030000}"/>
    <cellStyle name="Comma 43" xfId="922" xr:uid="{00000000-0005-0000-0000-0000DB030000}"/>
    <cellStyle name="Comma 44" xfId="923" xr:uid="{00000000-0005-0000-0000-0000DC030000}"/>
    <cellStyle name="Comma 45" xfId="924" xr:uid="{00000000-0005-0000-0000-0000DD030000}"/>
    <cellStyle name="Comma 46" xfId="2405" xr:uid="{00000000-0005-0000-0000-0000DE030000}"/>
    <cellStyle name="Comma 47" xfId="2699" xr:uid="{00000000-0005-0000-0000-0000DF030000}"/>
    <cellStyle name="Comma 48" xfId="2696" xr:uid="{00000000-0005-0000-0000-0000E0030000}"/>
    <cellStyle name="Comma 49" xfId="2705" xr:uid="{8A99D495-F020-46DF-9E74-757D4235B6F5}"/>
    <cellStyle name="Comma 5" xfId="7" xr:uid="{00000000-0005-0000-0000-0000E1030000}"/>
    <cellStyle name="Comma 5 2" xfId="926" xr:uid="{00000000-0005-0000-0000-0000E2030000}"/>
    <cellStyle name="Comma 5 2 2" xfId="927" xr:uid="{00000000-0005-0000-0000-0000E3030000}"/>
    <cellStyle name="Comma 5 2 2 2" xfId="928" xr:uid="{00000000-0005-0000-0000-0000E4030000}"/>
    <cellStyle name="Comma 5 2 2 3" xfId="929" xr:uid="{00000000-0005-0000-0000-0000E5030000}"/>
    <cellStyle name="Comma 5 2 3" xfId="930" xr:uid="{00000000-0005-0000-0000-0000E6030000}"/>
    <cellStyle name="Comma 5 3" xfId="931" xr:uid="{00000000-0005-0000-0000-0000E7030000}"/>
    <cellStyle name="Comma 5 3 2" xfId="2505" xr:uid="{00000000-0005-0000-0000-0000E8030000}"/>
    <cellStyle name="Comma 5 4" xfId="932" xr:uid="{00000000-0005-0000-0000-0000E9030000}"/>
    <cellStyle name="Comma 5 4 2" xfId="933" xr:uid="{00000000-0005-0000-0000-0000EA030000}"/>
    <cellStyle name="Comma 5 4 3" xfId="934" xr:uid="{00000000-0005-0000-0000-0000EB030000}"/>
    <cellStyle name="Comma 5 5" xfId="935" xr:uid="{00000000-0005-0000-0000-0000EC030000}"/>
    <cellStyle name="Comma 5 5 2" xfId="936" xr:uid="{00000000-0005-0000-0000-0000ED030000}"/>
    <cellStyle name="Comma 5 6" xfId="937" xr:uid="{00000000-0005-0000-0000-0000EE030000}"/>
    <cellStyle name="Comma 5 6 2" xfId="938" xr:uid="{00000000-0005-0000-0000-0000EF030000}"/>
    <cellStyle name="Comma 5 7" xfId="939" xr:uid="{00000000-0005-0000-0000-0000F0030000}"/>
    <cellStyle name="Comma 5 8" xfId="11" xr:uid="{00000000-0005-0000-0000-0000F1030000}"/>
    <cellStyle name="Comma 5 9" xfId="925" xr:uid="{00000000-0005-0000-0000-0000F2030000}"/>
    <cellStyle name="Comma 5_GFPTNR_Q3'53_A" xfId="940" xr:uid="{00000000-0005-0000-0000-0000F3030000}"/>
    <cellStyle name="Comma 6" xfId="27" xr:uid="{00000000-0005-0000-0000-0000F4030000}"/>
    <cellStyle name="Comma 6 2" xfId="941" xr:uid="{00000000-0005-0000-0000-0000F5030000}"/>
    <cellStyle name="Comma 6 2 2" xfId="2506" xr:uid="{00000000-0005-0000-0000-0000F6030000}"/>
    <cellStyle name="Comma 6 3" xfId="942" xr:uid="{00000000-0005-0000-0000-0000F7030000}"/>
    <cellStyle name="Comma 6 3 2" xfId="943" xr:uid="{00000000-0005-0000-0000-0000F8030000}"/>
    <cellStyle name="Comma 6 3 3" xfId="944" xr:uid="{00000000-0005-0000-0000-0000F9030000}"/>
    <cellStyle name="Comma 6 4" xfId="945" xr:uid="{00000000-0005-0000-0000-0000FA030000}"/>
    <cellStyle name="Comma 6 4 2" xfId="946" xr:uid="{00000000-0005-0000-0000-0000FB030000}"/>
    <cellStyle name="Comma 6 5" xfId="947" xr:uid="{00000000-0005-0000-0000-0000FC030000}"/>
    <cellStyle name="Comma 6_GFN_Q2'53_X2" xfId="948" xr:uid="{00000000-0005-0000-0000-0000FD030000}"/>
    <cellStyle name="Comma 68" xfId="949" xr:uid="{00000000-0005-0000-0000-0000FE030000}"/>
    <cellStyle name="Comma 68 2" xfId="950" xr:uid="{00000000-0005-0000-0000-0000FF030000}"/>
    <cellStyle name="Comma 7" xfId="951" xr:uid="{00000000-0005-0000-0000-000000040000}"/>
    <cellStyle name="Comma 7 2" xfId="952" xr:uid="{00000000-0005-0000-0000-000001040000}"/>
    <cellStyle name="Comma 7 2 2" xfId="2507" xr:uid="{00000000-0005-0000-0000-000002040000}"/>
    <cellStyle name="Comma 7 2 2 2" xfId="2508" xr:uid="{00000000-0005-0000-0000-000003040000}"/>
    <cellStyle name="Comma 7 3" xfId="953" xr:uid="{00000000-0005-0000-0000-000004040000}"/>
    <cellStyle name="Comma 7 4" xfId="954" xr:uid="{00000000-0005-0000-0000-000005040000}"/>
    <cellStyle name="Comma 7 5" xfId="955" xr:uid="{00000000-0005-0000-0000-000006040000}"/>
    <cellStyle name="Comma 8" xfId="956" xr:uid="{00000000-0005-0000-0000-000007040000}"/>
    <cellStyle name="Comma 8 2" xfId="957" xr:uid="{00000000-0005-0000-0000-000008040000}"/>
    <cellStyle name="Comma 8 3" xfId="958" xr:uid="{00000000-0005-0000-0000-000009040000}"/>
    <cellStyle name="Comma 8 4" xfId="959" xr:uid="{00000000-0005-0000-0000-00000A040000}"/>
    <cellStyle name="Comma 9" xfId="2363" xr:uid="{00000000-0005-0000-0000-00000B040000}"/>
    <cellStyle name="Comma 9 2" xfId="960" xr:uid="{00000000-0005-0000-0000-00000C040000}"/>
    <cellStyle name="Comma 9 2 2" xfId="961" xr:uid="{00000000-0005-0000-0000-00000D040000}"/>
    <cellStyle name="Comma 9 2 3" xfId="962" xr:uid="{00000000-0005-0000-0000-00000E040000}"/>
    <cellStyle name="Comma 9 2 4" xfId="2406" xr:uid="{00000000-0005-0000-0000-00000F040000}"/>
    <cellStyle name="Comma 9 3" xfId="963" xr:uid="{00000000-0005-0000-0000-000010040000}"/>
    <cellStyle name="Comma 9 4" xfId="964" xr:uid="{00000000-0005-0000-0000-000011040000}"/>
    <cellStyle name="Comma 9 4 2" xfId="965" xr:uid="{00000000-0005-0000-0000-000012040000}"/>
    <cellStyle name="comma zerodec" xfId="966" xr:uid="{00000000-0005-0000-0000-000013040000}"/>
    <cellStyle name="comma zerodec 2" xfId="967" xr:uid="{00000000-0005-0000-0000-000014040000}"/>
    <cellStyle name="comma zerodec 2 2" xfId="968" xr:uid="{00000000-0005-0000-0000-000015040000}"/>
    <cellStyle name="comma zerodec 2 2 2" xfId="2509" xr:uid="{00000000-0005-0000-0000-000016040000}"/>
    <cellStyle name="comma zerodec 2 3" xfId="2510" xr:uid="{00000000-0005-0000-0000-000017040000}"/>
    <cellStyle name="comma zerodec 3" xfId="969" xr:uid="{00000000-0005-0000-0000-000018040000}"/>
    <cellStyle name="comma zerodec 3 2" xfId="2511" xr:uid="{00000000-0005-0000-0000-000019040000}"/>
    <cellStyle name="comma zerodec 4" xfId="970" xr:uid="{00000000-0005-0000-0000-00001A040000}"/>
    <cellStyle name="comma zerodec 4 2" xfId="2512" xr:uid="{00000000-0005-0000-0000-00001B040000}"/>
    <cellStyle name="comma zerodec 5" xfId="971" xr:uid="{00000000-0005-0000-0000-00001C040000}"/>
    <cellStyle name="comma zerodec 5 2" xfId="2513" xr:uid="{00000000-0005-0000-0000-00001D040000}"/>
    <cellStyle name="comma zerodec 6" xfId="972" xr:uid="{00000000-0005-0000-0000-00001E040000}"/>
    <cellStyle name="comma zerodec 6 2" xfId="2514" xr:uid="{00000000-0005-0000-0000-00001F040000}"/>
    <cellStyle name="comma zerodec 7" xfId="973" xr:uid="{00000000-0005-0000-0000-000020040000}"/>
    <cellStyle name="comma zerodec 8" xfId="974" xr:uid="{00000000-0005-0000-0000-000021040000}"/>
    <cellStyle name="comma zerodec 9" xfId="975" xr:uid="{00000000-0005-0000-0000-000022040000}"/>
    <cellStyle name="comma zerodec_GF-Food _Q4'52_CC2" xfId="976" xr:uid="{00000000-0005-0000-0000-000023040000}"/>
    <cellStyle name="Comma0" xfId="977" xr:uid="{00000000-0005-0000-0000-000024040000}"/>
    <cellStyle name="Curren - Style3" xfId="978" xr:uid="{00000000-0005-0000-0000-000025040000}"/>
    <cellStyle name="Curren - Style4" xfId="979" xr:uid="{00000000-0005-0000-0000-000026040000}"/>
    <cellStyle name="Currency $" xfId="980" xr:uid="{00000000-0005-0000-0000-000027040000}"/>
    <cellStyle name="Currency [0] 2" xfId="981" xr:uid="{00000000-0005-0000-0000-000028040000}"/>
    <cellStyle name="Currency [0] 2 2" xfId="2515" xr:uid="{00000000-0005-0000-0000-000029040000}"/>
    <cellStyle name="Currency [0] 3" xfId="2516" xr:uid="{00000000-0005-0000-0000-00002A040000}"/>
    <cellStyle name="Currency [00]" xfId="982" xr:uid="{00000000-0005-0000-0000-00002B040000}"/>
    <cellStyle name="Currency 2" xfId="983" xr:uid="{00000000-0005-0000-0000-00002C040000}"/>
    <cellStyle name="Currency 2 2" xfId="2517" xr:uid="{00000000-0005-0000-0000-00002D040000}"/>
    <cellStyle name="Currency 2 2 2" xfId="2518" xr:uid="{00000000-0005-0000-0000-00002E040000}"/>
    <cellStyle name="Currency 3" xfId="984" xr:uid="{00000000-0005-0000-0000-00002F040000}"/>
    <cellStyle name="Currency 4" xfId="985" xr:uid="{00000000-0005-0000-0000-000030040000}"/>
    <cellStyle name="Currency0" xfId="986" xr:uid="{00000000-0005-0000-0000-000031040000}"/>
    <cellStyle name="Currency1" xfId="987" xr:uid="{00000000-0005-0000-0000-000032040000}"/>
    <cellStyle name="Currency1 2" xfId="988" xr:uid="{00000000-0005-0000-0000-000033040000}"/>
    <cellStyle name="Currency1 2 2" xfId="989" xr:uid="{00000000-0005-0000-0000-000034040000}"/>
    <cellStyle name="Currency1 2 2 2" xfId="990" xr:uid="{00000000-0005-0000-0000-000035040000}"/>
    <cellStyle name="Currency1 2 3" xfId="2519" xr:uid="{00000000-0005-0000-0000-000036040000}"/>
    <cellStyle name="Currency1 3" xfId="991" xr:uid="{00000000-0005-0000-0000-000037040000}"/>
    <cellStyle name="Currency1 3 2" xfId="992" xr:uid="{00000000-0005-0000-0000-000038040000}"/>
    <cellStyle name="Currency1 4" xfId="993" xr:uid="{00000000-0005-0000-0000-000039040000}"/>
    <cellStyle name="Currency1 4 2" xfId="994" xr:uid="{00000000-0005-0000-0000-00003A040000}"/>
    <cellStyle name="Currency1 5" xfId="995" xr:uid="{00000000-0005-0000-0000-00003B040000}"/>
    <cellStyle name="Currency1 5 2" xfId="996" xr:uid="{00000000-0005-0000-0000-00003C040000}"/>
    <cellStyle name="Currency1 6" xfId="997" xr:uid="{00000000-0005-0000-0000-00003D040000}"/>
    <cellStyle name="Currency1 6 2" xfId="998" xr:uid="{00000000-0005-0000-0000-00003E040000}"/>
    <cellStyle name="Currency1 7" xfId="999" xr:uid="{00000000-0005-0000-0000-00003F040000}"/>
    <cellStyle name="Currency1 7 2" xfId="1000" xr:uid="{00000000-0005-0000-0000-000040040000}"/>
    <cellStyle name="Currency1 8" xfId="1001" xr:uid="{00000000-0005-0000-0000-000041040000}"/>
    <cellStyle name="Currency1 8 2" xfId="1002" xr:uid="{00000000-0005-0000-0000-000042040000}"/>
    <cellStyle name="Currency1 9" xfId="1003" xr:uid="{00000000-0005-0000-0000-000043040000}"/>
    <cellStyle name="Currency1_GF-Food _Q4'52_CC2" xfId="1004" xr:uid="{00000000-0005-0000-0000-000044040000}"/>
    <cellStyle name="Dan" xfId="1005" xr:uid="{00000000-0005-0000-0000-000045040000}"/>
    <cellStyle name="Date" xfId="1006" xr:uid="{00000000-0005-0000-0000-000046040000}"/>
    <cellStyle name="Date 2" xfId="1007" xr:uid="{00000000-0005-0000-0000-000047040000}"/>
    <cellStyle name="Date 3" xfId="1008" xr:uid="{00000000-0005-0000-0000-000048040000}"/>
    <cellStyle name="Date 4" xfId="1009" xr:uid="{00000000-0005-0000-0000-000049040000}"/>
    <cellStyle name="Date 5" xfId="1010" xr:uid="{00000000-0005-0000-0000-00004A040000}"/>
    <cellStyle name="Date 6" xfId="1011" xr:uid="{00000000-0005-0000-0000-00004B040000}"/>
    <cellStyle name="Date 7" xfId="1012" xr:uid="{00000000-0005-0000-0000-00004C040000}"/>
    <cellStyle name="Date Short" xfId="1013" xr:uid="{00000000-0005-0000-0000-00004D040000}"/>
    <cellStyle name="Date_~5190766" xfId="1014" xr:uid="{00000000-0005-0000-0000-00004E040000}"/>
    <cellStyle name="Dezimal [0]_35ERI8T2gbIEMixb4v26icuOo" xfId="1015" xr:uid="{00000000-0005-0000-0000-00004F040000}"/>
    <cellStyle name="Dezimal_35ERI8T2gbIEMixb4v26icuOo" xfId="1016" xr:uid="{00000000-0005-0000-0000-000050040000}"/>
    <cellStyle name="Dollar (zero dec)" xfId="1017" xr:uid="{00000000-0005-0000-0000-000051040000}"/>
    <cellStyle name="Dollar (zero dec) 2" xfId="1018" xr:uid="{00000000-0005-0000-0000-000052040000}"/>
    <cellStyle name="Dollar (zero dec) 2 2" xfId="1019" xr:uid="{00000000-0005-0000-0000-000053040000}"/>
    <cellStyle name="Dollar (zero dec) 2 2 2" xfId="1020" xr:uid="{00000000-0005-0000-0000-000054040000}"/>
    <cellStyle name="Dollar (zero dec) 2 3" xfId="2520" xr:uid="{00000000-0005-0000-0000-000055040000}"/>
    <cellStyle name="Dollar (zero dec) 3" xfId="1021" xr:uid="{00000000-0005-0000-0000-000056040000}"/>
    <cellStyle name="Dollar (zero dec) 3 2" xfId="1022" xr:uid="{00000000-0005-0000-0000-000057040000}"/>
    <cellStyle name="Dollar (zero dec) 4" xfId="1023" xr:uid="{00000000-0005-0000-0000-000058040000}"/>
    <cellStyle name="Dollar (zero dec) 4 2" xfId="1024" xr:uid="{00000000-0005-0000-0000-000059040000}"/>
    <cellStyle name="Dollar (zero dec) 5" xfId="1025" xr:uid="{00000000-0005-0000-0000-00005A040000}"/>
    <cellStyle name="Dollar (zero dec) 5 2" xfId="1026" xr:uid="{00000000-0005-0000-0000-00005B040000}"/>
    <cellStyle name="Dollar (zero dec) 6" xfId="1027" xr:uid="{00000000-0005-0000-0000-00005C040000}"/>
    <cellStyle name="Dollar (zero dec) 6 2" xfId="1028" xr:uid="{00000000-0005-0000-0000-00005D040000}"/>
    <cellStyle name="Dollar (zero dec) 7" xfId="1029" xr:uid="{00000000-0005-0000-0000-00005E040000}"/>
    <cellStyle name="Dollar (zero dec) 7 2" xfId="1030" xr:uid="{00000000-0005-0000-0000-00005F040000}"/>
    <cellStyle name="Dollar (zero dec) 8" xfId="1031" xr:uid="{00000000-0005-0000-0000-000060040000}"/>
    <cellStyle name="Dollar (zero dec) 8 2" xfId="1032" xr:uid="{00000000-0005-0000-0000-000061040000}"/>
    <cellStyle name="Dollar (zero dec) 9" xfId="1033" xr:uid="{00000000-0005-0000-0000-000062040000}"/>
    <cellStyle name="Dollar (zero dec)_GF-Food _Q4'52_CC2" xfId="1034" xr:uid="{00000000-0005-0000-0000-000063040000}"/>
    <cellStyle name="Dollars" xfId="1035" xr:uid="{00000000-0005-0000-0000-000064040000}"/>
    <cellStyle name="E&amp;Y House" xfId="1036" xr:uid="{00000000-0005-0000-0000-000065040000}"/>
    <cellStyle name="Enter Currency (0)" xfId="1037" xr:uid="{00000000-0005-0000-0000-000066040000}"/>
    <cellStyle name="Enter Currency (2)" xfId="1038" xr:uid="{00000000-0005-0000-0000-000067040000}"/>
    <cellStyle name="Enter Units (0)" xfId="1039" xr:uid="{00000000-0005-0000-0000-000068040000}"/>
    <cellStyle name="Enter Units (1)" xfId="1040" xr:uid="{00000000-0005-0000-0000-000069040000}"/>
    <cellStyle name="Enter Units (2)" xfId="1041" xr:uid="{00000000-0005-0000-0000-00006A040000}"/>
    <cellStyle name="Euro" xfId="1042" xr:uid="{00000000-0005-0000-0000-00006B040000}"/>
    <cellStyle name="Excel_BuiltIn_Comma 1" xfId="1043" xr:uid="{00000000-0005-0000-0000-00006C040000}"/>
    <cellStyle name="Explanatory Text 10" xfId="1044" xr:uid="{00000000-0005-0000-0000-00006D040000}"/>
    <cellStyle name="Explanatory Text 11" xfId="1045" xr:uid="{00000000-0005-0000-0000-00006E040000}"/>
    <cellStyle name="Explanatory Text 12" xfId="1046" xr:uid="{00000000-0005-0000-0000-00006F040000}"/>
    <cellStyle name="Explanatory Text 13" xfId="2407" xr:uid="{00000000-0005-0000-0000-000070040000}"/>
    <cellStyle name="Explanatory Text 2" xfId="1047" xr:uid="{00000000-0005-0000-0000-000071040000}"/>
    <cellStyle name="Explanatory Text 2 2" xfId="1048" xr:uid="{00000000-0005-0000-0000-000072040000}"/>
    <cellStyle name="Explanatory Text 2 3" xfId="1049" xr:uid="{00000000-0005-0000-0000-000073040000}"/>
    <cellStyle name="Explanatory Text 3" xfId="1050" xr:uid="{00000000-0005-0000-0000-000074040000}"/>
    <cellStyle name="Explanatory Text 3 2" xfId="1051" xr:uid="{00000000-0005-0000-0000-000075040000}"/>
    <cellStyle name="Explanatory Text 3 3" xfId="1052" xr:uid="{00000000-0005-0000-0000-000076040000}"/>
    <cellStyle name="Explanatory Text 4" xfId="1053" xr:uid="{00000000-0005-0000-0000-000077040000}"/>
    <cellStyle name="Explanatory Text 4 2" xfId="1054" xr:uid="{00000000-0005-0000-0000-000078040000}"/>
    <cellStyle name="Explanatory Text 5" xfId="1055" xr:uid="{00000000-0005-0000-0000-000079040000}"/>
    <cellStyle name="Explanatory Text 6" xfId="1056" xr:uid="{00000000-0005-0000-0000-00007A040000}"/>
    <cellStyle name="Explanatory Text 7" xfId="1057" xr:uid="{00000000-0005-0000-0000-00007B040000}"/>
    <cellStyle name="Explanatory Text 8" xfId="1058" xr:uid="{00000000-0005-0000-0000-00007C040000}"/>
    <cellStyle name="Explanatory Text 9" xfId="1059" xr:uid="{00000000-0005-0000-0000-00007D040000}"/>
    <cellStyle name="Fixed" xfId="1060" xr:uid="{00000000-0005-0000-0000-00007E040000}"/>
    <cellStyle name="Format Number Column" xfId="1061" xr:uid="{00000000-0005-0000-0000-00007F040000}"/>
    <cellStyle name="Good 10" xfId="1062" xr:uid="{00000000-0005-0000-0000-000080040000}"/>
    <cellStyle name="Good 11" xfId="1063" xr:uid="{00000000-0005-0000-0000-000081040000}"/>
    <cellStyle name="Good 12" xfId="1064" xr:uid="{00000000-0005-0000-0000-000082040000}"/>
    <cellStyle name="Good 13" xfId="2408" xr:uid="{00000000-0005-0000-0000-000083040000}"/>
    <cellStyle name="Good 2" xfId="1065" xr:uid="{00000000-0005-0000-0000-000084040000}"/>
    <cellStyle name="Good 2 2" xfId="1066" xr:uid="{00000000-0005-0000-0000-000085040000}"/>
    <cellStyle name="Good 2 3" xfId="1067" xr:uid="{00000000-0005-0000-0000-000086040000}"/>
    <cellStyle name="Good 3" xfId="1068" xr:uid="{00000000-0005-0000-0000-000087040000}"/>
    <cellStyle name="Good 3 2" xfId="1069" xr:uid="{00000000-0005-0000-0000-000088040000}"/>
    <cellStyle name="Good 3 3" xfId="1070" xr:uid="{00000000-0005-0000-0000-000089040000}"/>
    <cellStyle name="Good 4" xfId="1071" xr:uid="{00000000-0005-0000-0000-00008A040000}"/>
    <cellStyle name="Good 4 2" xfId="1072" xr:uid="{00000000-0005-0000-0000-00008B040000}"/>
    <cellStyle name="Good 5" xfId="1073" xr:uid="{00000000-0005-0000-0000-00008C040000}"/>
    <cellStyle name="Good 5 2" xfId="1074" xr:uid="{00000000-0005-0000-0000-00008D040000}"/>
    <cellStyle name="Good 6" xfId="1075" xr:uid="{00000000-0005-0000-0000-00008E040000}"/>
    <cellStyle name="Good 7" xfId="1076" xr:uid="{00000000-0005-0000-0000-00008F040000}"/>
    <cellStyle name="Good 8" xfId="1077" xr:uid="{00000000-0005-0000-0000-000090040000}"/>
    <cellStyle name="Good 9" xfId="1078" xr:uid="{00000000-0005-0000-0000-000091040000}"/>
    <cellStyle name="Grey" xfId="1079" xr:uid="{00000000-0005-0000-0000-000092040000}"/>
    <cellStyle name="Grey 2" xfId="1080" xr:uid="{00000000-0005-0000-0000-000093040000}"/>
    <cellStyle name="Grey 3" xfId="1081" xr:uid="{00000000-0005-0000-0000-000094040000}"/>
    <cellStyle name="HEADER" xfId="1082" xr:uid="{00000000-0005-0000-0000-000095040000}"/>
    <cellStyle name="Header - Style1" xfId="1083" xr:uid="{00000000-0005-0000-0000-000096040000}"/>
    <cellStyle name="Header1" xfId="1084" xr:uid="{00000000-0005-0000-0000-000097040000}"/>
    <cellStyle name="Header2" xfId="1085" xr:uid="{00000000-0005-0000-0000-000098040000}"/>
    <cellStyle name="Header2 2" xfId="1086" xr:uid="{00000000-0005-0000-0000-000099040000}"/>
    <cellStyle name="Header2 2 2" xfId="2726" xr:uid="{EE428341-4D9C-4526-8C2D-08D251F6463A}"/>
    <cellStyle name="Header2 3" xfId="2725" xr:uid="{41671FF1-A6AA-43DA-8E0E-444B33623A99}"/>
    <cellStyle name="Heading" xfId="1087" xr:uid="{00000000-0005-0000-0000-00009A040000}"/>
    <cellStyle name="Heading 1 10" xfId="1088" xr:uid="{00000000-0005-0000-0000-00009B040000}"/>
    <cellStyle name="Heading 1 11" xfId="1089" xr:uid="{00000000-0005-0000-0000-00009C040000}"/>
    <cellStyle name="Heading 1 12" xfId="1090" xr:uid="{00000000-0005-0000-0000-00009D040000}"/>
    <cellStyle name="Heading 1 13" xfId="2409" xr:uid="{00000000-0005-0000-0000-00009E040000}"/>
    <cellStyle name="Heading 1 2" xfId="1091" xr:uid="{00000000-0005-0000-0000-00009F040000}"/>
    <cellStyle name="Heading 1 2 2" xfId="1092" xr:uid="{00000000-0005-0000-0000-0000A0040000}"/>
    <cellStyle name="Heading 1 2 3" xfId="1093" xr:uid="{00000000-0005-0000-0000-0000A1040000}"/>
    <cellStyle name="Heading 1 3" xfId="1094" xr:uid="{00000000-0005-0000-0000-0000A2040000}"/>
    <cellStyle name="Heading 1 3 2" xfId="1095" xr:uid="{00000000-0005-0000-0000-0000A3040000}"/>
    <cellStyle name="Heading 1 3 3" xfId="1096" xr:uid="{00000000-0005-0000-0000-0000A4040000}"/>
    <cellStyle name="Heading 1 4" xfId="1097" xr:uid="{00000000-0005-0000-0000-0000A5040000}"/>
    <cellStyle name="Heading 1 4 2" xfId="1098" xr:uid="{00000000-0005-0000-0000-0000A6040000}"/>
    <cellStyle name="Heading 1 5" xfId="1099" xr:uid="{00000000-0005-0000-0000-0000A7040000}"/>
    <cellStyle name="Heading 1 5 2" xfId="1100" xr:uid="{00000000-0005-0000-0000-0000A8040000}"/>
    <cellStyle name="Heading 1 6" xfId="1101" xr:uid="{00000000-0005-0000-0000-0000A9040000}"/>
    <cellStyle name="Heading 1 7" xfId="1102" xr:uid="{00000000-0005-0000-0000-0000AA040000}"/>
    <cellStyle name="Heading 1 8" xfId="1103" xr:uid="{00000000-0005-0000-0000-0000AB040000}"/>
    <cellStyle name="Heading 1 9" xfId="1104" xr:uid="{00000000-0005-0000-0000-0000AC040000}"/>
    <cellStyle name="Heading 2 10" xfId="1105" xr:uid="{00000000-0005-0000-0000-0000AD040000}"/>
    <cellStyle name="Heading 2 11" xfId="1106" xr:uid="{00000000-0005-0000-0000-0000AE040000}"/>
    <cellStyle name="Heading 2 12" xfId="1107" xr:uid="{00000000-0005-0000-0000-0000AF040000}"/>
    <cellStyle name="Heading 2 13" xfId="2410" xr:uid="{00000000-0005-0000-0000-0000B0040000}"/>
    <cellStyle name="Heading 2 2" xfId="1108" xr:uid="{00000000-0005-0000-0000-0000B1040000}"/>
    <cellStyle name="Heading 2 2 2" xfId="1109" xr:uid="{00000000-0005-0000-0000-0000B2040000}"/>
    <cellStyle name="Heading 2 2 3" xfId="1110" xr:uid="{00000000-0005-0000-0000-0000B3040000}"/>
    <cellStyle name="Heading 2 3" xfId="1111" xr:uid="{00000000-0005-0000-0000-0000B4040000}"/>
    <cellStyle name="Heading 2 3 2" xfId="1112" xr:uid="{00000000-0005-0000-0000-0000B5040000}"/>
    <cellStyle name="Heading 2 3 3" xfId="1113" xr:uid="{00000000-0005-0000-0000-0000B6040000}"/>
    <cellStyle name="Heading 2 4" xfId="1114" xr:uid="{00000000-0005-0000-0000-0000B7040000}"/>
    <cellStyle name="Heading 2 4 2" xfId="1115" xr:uid="{00000000-0005-0000-0000-0000B8040000}"/>
    <cellStyle name="Heading 2 5" xfId="1116" xr:uid="{00000000-0005-0000-0000-0000B9040000}"/>
    <cellStyle name="Heading 2 5 2" xfId="1117" xr:uid="{00000000-0005-0000-0000-0000BA040000}"/>
    <cellStyle name="Heading 2 6" xfId="1118" xr:uid="{00000000-0005-0000-0000-0000BB040000}"/>
    <cellStyle name="Heading 2 7" xfId="1119" xr:uid="{00000000-0005-0000-0000-0000BC040000}"/>
    <cellStyle name="Heading 2 8" xfId="1120" xr:uid="{00000000-0005-0000-0000-0000BD040000}"/>
    <cellStyle name="Heading 2 9" xfId="1121" xr:uid="{00000000-0005-0000-0000-0000BE040000}"/>
    <cellStyle name="Heading 3 10" xfId="1122" xr:uid="{00000000-0005-0000-0000-0000BF040000}"/>
    <cellStyle name="Heading 3 11" xfId="1123" xr:uid="{00000000-0005-0000-0000-0000C0040000}"/>
    <cellStyle name="Heading 3 12" xfId="1124" xr:uid="{00000000-0005-0000-0000-0000C1040000}"/>
    <cellStyle name="Heading 3 13" xfId="2411" xr:uid="{00000000-0005-0000-0000-0000C2040000}"/>
    <cellStyle name="Heading 3 2" xfId="1125" xr:uid="{00000000-0005-0000-0000-0000C3040000}"/>
    <cellStyle name="Heading 3 2 2" xfId="1126" xr:uid="{00000000-0005-0000-0000-0000C4040000}"/>
    <cellStyle name="Heading 3 2 3" xfId="1127" xr:uid="{00000000-0005-0000-0000-0000C5040000}"/>
    <cellStyle name="Heading 3 3" xfId="1128" xr:uid="{00000000-0005-0000-0000-0000C6040000}"/>
    <cellStyle name="Heading 3 3 2" xfId="1129" xr:uid="{00000000-0005-0000-0000-0000C7040000}"/>
    <cellStyle name="Heading 3 3 3" xfId="1130" xr:uid="{00000000-0005-0000-0000-0000C8040000}"/>
    <cellStyle name="Heading 3 4" xfId="1131" xr:uid="{00000000-0005-0000-0000-0000C9040000}"/>
    <cellStyle name="Heading 3 4 2" xfId="1132" xr:uid="{00000000-0005-0000-0000-0000CA040000}"/>
    <cellStyle name="Heading 3 5" xfId="1133" xr:uid="{00000000-0005-0000-0000-0000CB040000}"/>
    <cellStyle name="Heading 3 5 2" xfId="1134" xr:uid="{00000000-0005-0000-0000-0000CC040000}"/>
    <cellStyle name="Heading 3 6" xfId="1135" xr:uid="{00000000-0005-0000-0000-0000CD040000}"/>
    <cellStyle name="Heading 3 7" xfId="1136" xr:uid="{00000000-0005-0000-0000-0000CE040000}"/>
    <cellStyle name="Heading 3 8" xfId="1137" xr:uid="{00000000-0005-0000-0000-0000CF040000}"/>
    <cellStyle name="Heading 3 9" xfId="1138" xr:uid="{00000000-0005-0000-0000-0000D0040000}"/>
    <cellStyle name="Heading 4 10" xfId="1139" xr:uid="{00000000-0005-0000-0000-0000D1040000}"/>
    <cellStyle name="Heading 4 11" xfId="1140" xr:uid="{00000000-0005-0000-0000-0000D2040000}"/>
    <cellStyle name="Heading 4 12" xfId="1141" xr:uid="{00000000-0005-0000-0000-0000D3040000}"/>
    <cellStyle name="Heading 4 13" xfId="2412" xr:uid="{00000000-0005-0000-0000-0000D4040000}"/>
    <cellStyle name="Heading 4 2" xfId="1142" xr:uid="{00000000-0005-0000-0000-0000D5040000}"/>
    <cellStyle name="Heading 4 2 2" xfId="1143" xr:uid="{00000000-0005-0000-0000-0000D6040000}"/>
    <cellStyle name="Heading 4 2 3" xfId="1144" xr:uid="{00000000-0005-0000-0000-0000D7040000}"/>
    <cellStyle name="Heading 4 3" xfId="1145" xr:uid="{00000000-0005-0000-0000-0000D8040000}"/>
    <cellStyle name="Heading 4 3 2" xfId="1146" xr:uid="{00000000-0005-0000-0000-0000D9040000}"/>
    <cellStyle name="Heading 4 3 3" xfId="1147" xr:uid="{00000000-0005-0000-0000-0000DA040000}"/>
    <cellStyle name="Heading 4 4" xfId="1148" xr:uid="{00000000-0005-0000-0000-0000DB040000}"/>
    <cellStyle name="Heading 4 4 2" xfId="1149" xr:uid="{00000000-0005-0000-0000-0000DC040000}"/>
    <cellStyle name="Heading 4 5" xfId="1150" xr:uid="{00000000-0005-0000-0000-0000DD040000}"/>
    <cellStyle name="Heading 4 5 2" xfId="1151" xr:uid="{00000000-0005-0000-0000-0000DE040000}"/>
    <cellStyle name="Heading 4 6" xfId="1152" xr:uid="{00000000-0005-0000-0000-0000DF040000}"/>
    <cellStyle name="Heading 4 7" xfId="1153" xr:uid="{00000000-0005-0000-0000-0000E0040000}"/>
    <cellStyle name="Heading 4 8" xfId="1154" xr:uid="{00000000-0005-0000-0000-0000E1040000}"/>
    <cellStyle name="Heading 4 9" xfId="1155" xr:uid="{00000000-0005-0000-0000-0000E2040000}"/>
    <cellStyle name="HEADING, MAJOR" xfId="1156" xr:uid="{00000000-0005-0000-0000-0000E3040000}"/>
    <cellStyle name="HEADING, MINOR" xfId="1157" xr:uid="{00000000-0005-0000-0000-0000E4040000}"/>
    <cellStyle name="HEADING, RIGHT" xfId="1158" xr:uid="{00000000-0005-0000-0000-0000E5040000}"/>
    <cellStyle name="HEADING,MAJOR" xfId="1159" xr:uid="{00000000-0005-0000-0000-0000E6040000}"/>
    <cellStyle name="HEADING1" xfId="1160" xr:uid="{00000000-0005-0000-0000-0000E7040000}"/>
    <cellStyle name="HEADING2" xfId="1161" xr:uid="{00000000-0005-0000-0000-0000E8040000}"/>
    <cellStyle name="Hyperlink 2" xfId="1162" xr:uid="{00000000-0005-0000-0000-0000E9040000}"/>
    <cellStyle name="Hyperlink 2 2" xfId="2701" xr:uid="{00000000-0005-0000-0000-0000EA040000}"/>
    <cellStyle name="Hyperlink 3" xfId="1163" xr:uid="{00000000-0005-0000-0000-0000EB040000}"/>
    <cellStyle name="Indent" xfId="1164" xr:uid="{00000000-0005-0000-0000-0000EC040000}"/>
    <cellStyle name="Input [yellow]" xfId="1165" xr:uid="{00000000-0005-0000-0000-0000ED040000}"/>
    <cellStyle name="Input [yellow] 2" xfId="1166" xr:uid="{00000000-0005-0000-0000-0000EE040000}"/>
    <cellStyle name="Input [yellow] 3" xfId="1167" xr:uid="{00000000-0005-0000-0000-0000EF040000}"/>
    <cellStyle name="Input 10" xfId="1168" xr:uid="{00000000-0005-0000-0000-0000F0040000}"/>
    <cellStyle name="Input 10 2" xfId="2727" xr:uid="{26029E3C-FFCF-48FA-B7CB-3D538ADEE828}"/>
    <cellStyle name="Input 11" xfId="1169" xr:uid="{00000000-0005-0000-0000-0000F1040000}"/>
    <cellStyle name="Input 11 2" xfId="2728" xr:uid="{079BF1F4-E818-42BD-9E1B-D0DF7BF4A281}"/>
    <cellStyle name="Input 12" xfId="1170" xr:uid="{00000000-0005-0000-0000-0000F2040000}"/>
    <cellStyle name="Input 12 2" xfId="2729" xr:uid="{C4BC8323-5750-46C3-A250-55D6A19AAA39}"/>
    <cellStyle name="Input 13" xfId="2521" xr:uid="{00000000-0005-0000-0000-0000F3040000}"/>
    <cellStyle name="Input 13 2" xfId="2931" xr:uid="{47F4A0F0-502B-4706-A3EF-D9C96213D3E1}"/>
    <cellStyle name="Input 14" xfId="2522" xr:uid="{00000000-0005-0000-0000-0000F4040000}"/>
    <cellStyle name="Input 14 2" xfId="2932" xr:uid="{98521CA2-FB86-478B-AADB-261BDB8DF309}"/>
    <cellStyle name="Input 15" xfId="2523" xr:uid="{00000000-0005-0000-0000-0000F5040000}"/>
    <cellStyle name="Input 15 2" xfId="2933" xr:uid="{CF94E54B-0D25-4A32-AAB9-9C15F404334D}"/>
    <cellStyle name="Input 16" xfId="2524" xr:uid="{00000000-0005-0000-0000-0000F6040000}"/>
    <cellStyle name="Input 16 2" xfId="2934" xr:uid="{42507717-521C-4D33-92E9-7F6098995DE1}"/>
    <cellStyle name="Input 17" xfId="2525" xr:uid="{00000000-0005-0000-0000-0000F7040000}"/>
    <cellStyle name="Input 17 2" xfId="2935" xr:uid="{C7C1DB41-70FB-4CF0-BEF2-F2ED36C7034F}"/>
    <cellStyle name="Input 18" xfId="2526" xr:uid="{00000000-0005-0000-0000-0000F8040000}"/>
    <cellStyle name="Input 18 2" xfId="2936" xr:uid="{DFB540F8-15E4-4E20-B25E-C74E8DC3CED8}"/>
    <cellStyle name="Input 19" xfId="2527" xr:uid="{00000000-0005-0000-0000-0000F9040000}"/>
    <cellStyle name="Input 19 2" xfId="2937" xr:uid="{EB4C3132-6ECC-40C8-9AAC-669D32B980D1}"/>
    <cellStyle name="Input 2" xfId="1171" xr:uid="{00000000-0005-0000-0000-0000FA040000}"/>
    <cellStyle name="Input 2 2" xfId="1172" xr:uid="{00000000-0005-0000-0000-0000FB040000}"/>
    <cellStyle name="Input 2 2 2" xfId="2731" xr:uid="{2F418677-7E06-434F-BAEC-F4792510C047}"/>
    <cellStyle name="Input 2 3" xfId="1173" xr:uid="{00000000-0005-0000-0000-0000FC040000}"/>
    <cellStyle name="Input 2 3 2" xfId="2732" xr:uid="{9A4A1D6E-D058-430C-85FA-40FE04D2027B}"/>
    <cellStyle name="Input 2 4" xfId="2730" xr:uid="{EE831F80-87DE-4541-83A1-25B7373BC03A}"/>
    <cellStyle name="Input 20" xfId="2413" xr:uid="{00000000-0005-0000-0000-0000FD040000}"/>
    <cellStyle name="Input 20 2" xfId="2927" xr:uid="{1F5F95F9-0D54-4ED6-AB0F-BBE736AF2756}"/>
    <cellStyle name="Input 3" xfId="1174" xr:uid="{00000000-0005-0000-0000-0000FE040000}"/>
    <cellStyle name="Input 3 2" xfId="1175" xr:uid="{00000000-0005-0000-0000-0000FF040000}"/>
    <cellStyle name="Input 3 2 2" xfId="2734" xr:uid="{331E698A-287A-452F-A77A-95ECD92B1016}"/>
    <cellStyle name="Input 3 3" xfId="1176" xr:uid="{00000000-0005-0000-0000-000000050000}"/>
    <cellStyle name="Input 3 3 2" xfId="2735" xr:uid="{DCBAA000-D666-4DC2-8991-089D44A39DA6}"/>
    <cellStyle name="Input 3 4" xfId="2733" xr:uid="{68B989D8-48B3-4AF0-A313-35D350569AAB}"/>
    <cellStyle name="Input 4" xfId="1177" xr:uid="{00000000-0005-0000-0000-000001050000}"/>
    <cellStyle name="Input 4 2" xfId="1178" xr:uid="{00000000-0005-0000-0000-000002050000}"/>
    <cellStyle name="Input 4 2 2" xfId="2737" xr:uid="{ED74B4DF-2D27-452B-AFF1-A2B06440B23D}"/>
    <cellStyle name="Input 4 3" xfId="2736" xr:uid="{FBAD4933-DCFA-4139-B86F-2B8E90331E5E}"/>
    <cellStyle name="Input 5" xfId="1179" xr:uid="{00000000-0005-0000-0000-000003050000}"/>
    <cellStyle name="Input 5 2" xfId="1180" xr:uid="{00000000-0005-0000-0000-000004050000}"/>
    <cellStyle name="Input 5 2 2" xfId="2739" xr:uid="{E686FCD0-A643-4002-812F-9038236FAA5F}"/>
    <cellStyle name="Input 5 3" xfId="2738" xr:uid="{4866C2FC-6EA2-4B5A-9BFE-5B05F36E6DF0}"/>
    <cellStyle name="Input 6" xfId="1181" xr:uid="{00000000-0005-0000-0000-000005050000}"/>
    <cellStyle name="Input 6 2" xfId="1182" xr:uid="{00000000-0005-0000-0000-000006050000}"/>
    <cellStyle name="Input 6 2 2" xfId="2741" xr:uid="{1E4CE6D4-5958-4B7F-AF35-FAEA9CD4D4F4}"/>
    <cellStyle name="Input 6 3" xfId="2740" xr:uid="{D989EB00-FFEE-4DD2-81E8-DDEEB23E3266}"/>
    <cellStyle name="Input 7" xfId="1183" xr:uid="{00000000-0005-0000-0000-000007050000}"/>
    <cellStyle name="Input 7 2" xfId="2742" xr:uid="{5791D046-D5D8-423D-B67F-55BD17ABE1E1}"/>
    <cellStyle name="Input 8" xfId="1184" xr:uid="{00000000-0005-0000-0000-000008050000}"/>
    <cellStyle name="Input 8 2" xfId="2743" xr:uid="{2187FB7E-AC2E-4FB5-A606-E38F53BCE2B5}"/>
    <cellStyle name="Input 9" xfId="1185" xr:uid="{00000000-0005-0000-0000-000009050000}"/>
    <cellStyle name="Input 9 2" xfId="2744" xr:uid="{0284CE75-1575-4B9D-B40F-54A16AD0295A}"/>
    <cellStyle name="Komma_DACE" xfId="1186" xr:uid="{00000000-0005-0000-0000-00000A050000}"/>
    <cellStyle name="KPMG Heading 1" xfId="1187" xr:uid="{00000000-0005-0000-0000-00000B050000}"/>
    <cellStyle name="KPMG Heading 2" xfId="1188" xr:uid="{00000000-0005-0000-0000-00000C050000}"/>
    <cellStyle name="KPMG Heading 3" xfId="1189" xr:uid="{00000000-0005-0000-0000-00000D050000}"/>
    <cellStyle name="KPMG Heading 4" xfId="1190" xr:uid="{00000000-0005-0000-0000-00000E050000}"/>
    <cellStyle name="KPMG Normal" xfId="1191" xr:uid="{00000000-0005-0000-0000-00000F050000}"/>
    <cellStyle name="KPMG Normal Text" xfId="1192" xr:uid="{00000000-0005-0000-0000-000010050000}"/>
    <cellStyle name="Lien hypertexte_BP05ff. QI CS Brakes vP05 comp." xfId="1193" xr:uid="{00000000-0005-0000-0000-000011050000}"/>
    <cellStyle name="Link Currency (0)" xfId="1194" xr:uid="{00000000-0005-0000-0000-000012050000}"/>
    <cellStyle name="Link Currency (2)" xfId="1195" xr:uid="{00000000-0005-0000-0000-000013050000}"/>
    <cellStyle name="Link Units (0)" xfId="1196" xr:uid="{00000000-0005-0000-0000-000014050000}"/>
    <cellStyle name="Link Units (1)" xfId="1197" xr:uid="{00000000-0005-0000-0000-000015050000}"/>
    <cellStyle name="Link Units (2)" xfId="1198" xr:uid="{00000000-0005-0000-0000-000016050000}"/>
    <cellStyle name="Linked Cell 10" xfId="1199" xr:uid="{00000000-0005-0000-0000-000017050000}"/>
    <cellStyle name="Linked Cell 11" xfId="1200" xr:uid="{00000000-0005-0000-0000-000018050000}"/>
    <cellStyle name="Linked Cell 12" xfId="1201" xr:uid="{00000000-0005-0000-0000-000019050000}"/>
    <cellStyle name="Linked Cell 13" xfId="2414" xr:uid="{00000000-0005-0000-0000-00001A050000}"/>
    <cellStyle name="Linked Cell 2" xfId="1202" xr:uid="{00000000-0005-0000-0000-00001B050000}"/>
    <cellStyle name="Linked Cell 2 2" xfId="1203" xr:uid="{00000000-0005-0000-0000-00001C050000}"/>
    <cellStyle name="Linked Cell 2 3" xfId="1204" xr:uid="{00000000-0005-0000-0000-00001D050000}"/>
    <cellStyle name="Linked Cell 3" xfId="1205" xr:uid="{00000000-0005-0000-0000-00001E050000}"/>
    <cellStyle name="Linked Cell 3 2" xfId="1206" xr:uid="{00000000-0005-0000-0000-00001F050000}"/>
    <cellStyle name="Linked Cell 3 3" xfId="1207" xr:uid="{00000000-0005-0000-0000-000020050000}"/>
    <cellStyle name="Linked Cell 4" xfId="1208" xr:uid="{00000000-0005-0000-0000-000021050000}"/>
    <cellStyle name="Linked Cell 4 2" xfId="1209" xr:uid="{00000000-0005-0000-0000-000022050000}"/>
    <cellStyle name="Linked Cell 5" xfId="1210" xr:uid="{00000000-0005-0000-0000-000023050000}"/>
    <cellStyle name="Linked Cell 5 2" xfId="1211" xr:uid="{00000000-0005-0000-0000-000024050000}"/>
    <cellStyle name="Linked Cell 6" xfId="1212" xr:uid="{00000000-0005-0000-0000-000025050000}"/>
    <cellStyle name="Linked Cell 7" xfId="1213" xr:uid="{00000000-0005-0000-0000-000026050000}"/>
    <cellStyle name="Linked Cell 8" xfId="1214" xr:uid="{00000000-0005-0000-0000-000027050000}"/>
    <cellStyle name="Linked Cell 9" xfId="1215" xr:uid="{00000000-0005-0000-0000-000028050000}"/>
    <cellStyle name="Miglia - Stile1" xfId="1216" xr:uid="{00000000-0005-0000-0000-000029050000}"/>
    <cellStyle name="Miglia - Stile2" xfId="1217" xr:uid="{00000000-0005-0000-0000-00002A050000}"/>
    <cellStyle name="Miglia - Stile3" xfId="1218" xr:uid="{00000000-0005-0000-0000-00002B050000}"/>
    <cellStyle name="Miglia - Stile4" xfId="1219" xr:uid="{00000000-0005-0000-0000-00002C050000}"/>
    <cellStyle name="Miglia - Stile5" xfId="1220" xr:uid="{00000000-0005-0000-0000-00002D050000}"/>
    <cellStyle name="Migliaia (0)" xfId="1221" xr:uid="{00000000-0005-0000-0000-00002E050000}"/>
    <cellStyle name="Milliers [0]_ACSAS" xfId="1222" xr:uid="{00000000-0005-0000-0000-00002F050000}"/>
    <cellStyle name="Milliers_ACSAS" xfId="1223" xr:uid="{00000000-0005-0000-0000-000030050000}"/>
    <cellStyle name="Model" xfId="1224" xr:uid="{00000000-0005-0000-0000-000031050000}"/>
    <cellStyle name="Monétaire [0]_ACSAS" xfId="1225" xr:uid="{00000000-0005-0000-0000-000032050000}"/>
    <cellStyle name="Monétaire_ACSAS" xfId="1226" xr:uid="{00000000-0005-0000-0000-000033050000}"/>
    <cellStyle name="Mon้taire [0]_AR1194" xfId="1227" xr:uid="{00000000-0005-0000-0000-000034050000}"/>
    <cellStyle name="Mon้taire_AR1194" xfId="1228" xr:uid="{00000000-0005-0000-0000-000035050000}"/>
    <cellStyle name="n" xfId="1229" xr:uid="{00000000-0005-0000-0000-000036050000}"/>
    <cellStyle name="Neutral 10" xfId="1230" xr:uid="{00000000-0005-0000-0000-000037050000}"/>
    <cellStyle name="Neutral 11" xfId="1231" xr:uid="{00000000-0005-0000-0000-000038050000}"/>
    <cellStyle name="Neutral 12" xfId="1232" xr:uid="{00000000-0005-0000-0000-000039050000}"/>
    <cellStyle name="Neutral 13" xfId="2415" xr:uid="{00000000-0005-0000-0000-00003A050000}"/>
    <cellStyle name="Neutral 2" xfId="1233" xr:uid="{00000000-0005-0000-0000-00003B050000}"/>
    <cellStyle name="Neutral 2 2" xfId="1234" xr:uid="{00000000-0005-0000-0000-00003C050000}"/>
    <cellStyle name="Neutral 2 3" xfId="1235" xr:uid="{00000000-0005-0000-0000-00003D050000}"/>
    <cellStyle name="Neutral 3" xfId="1236" xr:uid="{00000000-0005-0000-0000-00003E050000}"/>
    <cellStyle name="Neutral 3 2" xfId="1237" xr:uid="{00000000-0005-0000-0000-00003F050000}"/>
    <cellStyle name="Neutral 3 3" xfId="1238" xr:uid="{00000000-0005-0000-0000-000040050000}"/>
    <cellStyle name="Neutral 4" xfId="1239" xr:uid="{00000000-0005-0000-0000-000041050000}"/>
    <cellStyle name="Neutral 4 2" xfId="1240" xr:uid="{00000000-0005-0000-0000-000042050000}"/>
    <cellStyle name="Neutral 5" xfId="1241" xr:uid="{00000000-0005-0000-0000-000043050000}"/>
    <cellStyle name="Neutral 5 2" xfId="1242" xr:uid="{00000000-0005-0000-0000-000044050000}"/>
    <cellStyle name="Neutral 6" xfId="1243" xr:uid="{00000000-0005-0000-0000-000045050000}"/>
    <cellStyle name="Neutral 7" xfId="1244" xr:uid="{00000000-0005-0000-0000-000046050000}"/>
    <cellStyle name="Neutral 8" xfId="1245" xr:uid="{00000000-0005-0000-0000-000047050000}"/>
    <cellStyle name="Neutral 9" xfId="1246" xr:uid="{00000000-0005-0000-0000-000048050000}"/>
    <cellStyle name="no dec" xfId="1247" xr:uid="{00000000-0005-0000-0000-000049050000}"/>
    <cellStyle name="no dec 2" xfId="1248" xr:uid="{00000000-0005-0000-0000-00004A050000}"/>
    <cellStyle name="no dec 3" xfId="1249" xr:uid="{00000000-0005-0000-0000-00004B050000}"/>
    <cellStyle name="no dec 4" xfId="1250" xr:uid="{00000000-0005-0000-0000-00004C050000}"/>
    <cellStyle name="no dec 5" xfId="1251" xr:uid="{00000000-0005-0000-0000-00004D050000}"/>
    <cellStyle name="no dec_R1_Q4'51" xfId="2528" xr:uid="{00000000-0005-0000-0000-00004E050000}"/>
    <cellStyle name="Normal" xfId="0" builtinId="0"/>
    <cellStyle name="Normal - Stile6" xfId="1252" xr:uid="{00000000-0005-0000-0000-000050050000}"/>
    <cellStyle name="Normal - Stile7" xfId="1253" xr:uid="{00000000-0005-0000-0000-000051050000}"/>
    <cellStyle name="Normal - Stile8" xfId="1254" xr:uid="{00000000-0005-0000-0000-000052050000}"/>
    <cellStyle name="Normal - Style1" xfId="1255" xr:uid="{00000000-0005-0000-0000-000053050000}"/>
    <cellStyle name="Normal - Style1 2" xfId="1256" xr:uid="{00000000-0005-0000-0000-000054050000}"/>
    <cellStyle name="Normal - Style1 2 2" xfId="1257" xr:uid="{00000000-0005-0000-0000-000055050000}"/>
    <cellStyle name="Normal - Style1 2 2 2" xfId="1258" xr:uid="{00000000-0005-0000-0000-000056050000}"/>
    <cellStyle name="Normal - Style1 3" xfId="1259" xr:uid="{00000000-0005-0000-0000-000057050000}"/>
    <cellStyle name="Normal - Style1 3 2" xfId="1260" xr:uid="{00000000-0005-0000-0000-000058050000}"/>
    <cellStyle name="Normal - Style1 4" xfId="1261" xr:uid="{00000000-0005-0000-0000-000059050000}"/>
    <cellStyle name="Normal - Style1 4 2" xfId="1262" xr:uid="{00000000-0005-0000-0000-00005A050000}"/>
    <cellStyle name="Normal - Style1 5" xfId="1263" xr:uid="{00000000-0005-0000-0000-00005B050000}"/>
    <cellStyle name="Normal - Style1 5 2" xfId="1264" xr:uid="{00000000-0005-0000-0000-00005C050000}"/>
    <cellStyle name="Normal - Style1 6" xfId="1265" xr:uid="{00000000-0005-0000-0000-00005D050000}"/>
    <cellStyle name="Normal - Style1 6 2" xfId="1266" xr:uid="{00000000-0005-0000-0000-00005E050000}"/>
    <cellStyle name="Normal - Style1 7" xfId="1267" xr:uid="{00000000-0005-0000-0000-00005F050000}"/>
    <cellStyle name="Normal - Style1 7 2" xfId="1268" xr:uid="{00000000-0005-0000-0000-000060050000}"/>
    <cellStyle name="Normal - Style1 8" xfId="1269" xr:uid="{00000000-0005-0000-0000-000061050000}"/>
    <cellStyle name="Normal - Style1 8 2" xfId="1270" xr:uid="{00000000-0005-0000-0000-000062050000}"/>
    <cellStyle name="Normal - Style1 9" xfId="1271" xr:uid="{00000000-0005-0000-0000-000063050000}"/>
    <cellStyle name="Normal - Style1_INEC_Q4'53_TOP-PER AUDIT" xfId="1272" xr:uid="{00000000-0005-0000-0000-000064050000}"/>
    <cellStyle name="Normal - Style5" xfId="1273" xr:uid="{00000000-0005-0000-0000-000065050000}"/>
    <cellStyle name="Normal 10" xfId="1274" xr:uid="{00000000-0005-0000-0000-000066050000}"/>
    <cellStyle name="Normal 10 2" xfId="1275" xr:uid="{00000000-0005-0000-0000-000067050000}"/>
    <cellStyle name="Normal 10 2 3" xfId="1276" xr:uid="{00000000-0005-0000-0000-000068050000}"/>
    <cellStyle name="Normal 10 3" xfId="1277" xr:uid="{00000000-0005-0000-0000-000069050000}"/>
    <cellStyle name="Normal 10 3 2" xfId="1278" xr:uid="{00000000-0005-0000-0000-00006A050000}"/>
    <cellStyle name="Normal 10 4" xfId="1279" xr:uid="{00000000-0005-0000-0000-00006B050000}"/>
    <cellStyle name="Normal 10 5" xfId="1280" xr:uid="{00000000-0005-0000-0000-00006C050000}"/>
    <cellStyle name="Normal 10 6" xfId="2700" xr:uid="{00000000-0005-0000-0000-00006D050000}"/>
    <cellStyle name="Normal 10 7" xfId="1281" xr:uid="{00000000-0005-0000-0000-00006E050000}"/>
    <cellStyle name="Normal 11" xfId="1282" xr:uid="{00000000-0005-0000-0000-00006F050000}"/>
    <cellStyle name="Normal 11 2" xfId="1283" xr:uid="{00000000-0005-0000-0000-000070050000}"/>
    <cellStyle name="Normal 11 2 2" xfId="1284" xr:uid="{00000000-0005-0000-0000-000071050000}"/>
    <cellStyle name="Normal 11 2 3" xfId="1285" xr:uid="{00000000-0005-0000-0000-000072050000}"/>
    <cellStyle name="Normal 11 3" xfId="1286" xr:uid="{00000000-0005-0000-0000-000073050000}"/>
    <cellStyle name="Normal 12" xfId="1287" xr:uid="{00000000-0005-0000-0000-000074050000}"/>
    <cellStyle name="Normal 12 2" xfId="1288" xr:uid="{00000000-0005-0000-0000-000075050000}"/>
    <cellStyle name="Normal 13" xfId="1289" xr:uid="{00000000-0005-0000-0000-000076050000}"/>
    <cellStyle name="Normal 13 2" xfId="1290" xr:uid="{00000000-0005-0000-0000-000077050000}"/>
    <cellStyle name="Normal 13 2 2" xfId="2745" xr:uid="{1C56BF3A-EFBC-4694-8701-F2D57C8ECC46}"/>
    <cellStyle name="Normal 14" xfId="1291" xr:uid="{00000000-0005-0000-0000-000078050000}"/>
    <cellStyle name="Normal 14 2" xfId="1292" xr:uid="{00000000-0005-0000-0000-000079050000}"/>
    <cellStyle name="Normal 15" xfId="1293" xr:uid="{00000000-0005-0000-0000-00007A050000}"/>
    <cellStyle name="Normal 15 2" xfId="1294" xr:uid="{00000000-0005-0000-0000-00007B050000}"/>
    <cellStyle name="Normal 16" xfId="1295" xr:uid="{00000000-0005-0000-0000-00007C050000}"/>
    <cellStyle name="Normal 16 2" xfId="1296" xr:uid="{00000000-0005-0000-0000-00007D050000}"/>
    <cellStyle name="Normal 17" xfId="1297" xr:uid="{00000000-0005-0000-0000-00007E050000}"/>
    <cellStyle name="Normal 17 2" xfId="1298" xr:uid="{00000000-0005-0000-0000-00007F050000}"/>
    <cellStyle name="Normal 17 2 2" xfId="1299" xr:uid="{00000000-0005-0000-0000-000080050000}"/>
    <cellStyle name="Normal 17 3" xfId="1300" xr:uid="{00000000-0005-0000-0000-000081050000}"/>
    <cellStyle name="Normal 18" xfId="1301" xr:uid="{00000000-0005-0000-0000-000082050000}"/>
    <cellStyle name="Normal 18 2" xfId="2529" xr:uid="{00000000-0005-0000-0000-000083050000}"/>
    <cellStyle name="Normal 19" xfId="1302" xr:uid="{00000000-0005-0000-0000-000084050000}"/>
    <cellStyle name="Normal 19 2" xfId="1303" xr:uid="{00000000-0005-0000-0000-000085050000}"/>
    <cellStyle name="Normal 19 2 2" xfId="2530" xr:uid="{00000000-0005-0000-0000-000086050000}"/>
    <cellStyle name="Normal 19 3" xfId="1304" xr:uid="{00000000-0005-0000-0000-000087050000}"/>
    <cellStyle name="Normal 19 3 2" xfId="2416" xr:uid="{00000000-0005-0000-0000-000088050000}"/>
    <cellStyle name="Normal 2" xfId="6" xr:uid="{00000000-0005-0000-0000-000089050000}"/>
    <cellStyle name="Normal 2 10" xfId="1306" xr:uid="{00000000-0005-0000-0000-00008A050000}"/>
    <cellStyle name="Normal 2 11" xfId="1307" xr:uid="{00000000-0005-0000-0000-00008B050000}"/>
    <cellStyle name="Normal 2 12" xfId="1308" xr:uid="{00000000-0005-0000-0000-00008C050000}"/>
    <cellStyle name="Normal 2 13" xfId="1309" xr:uid="{00000000-0005-0000-0000-00008D050000}"/>
    <cellStyle name="Normal 2 14" xfId="1310" xr:uid="{00000000-0005-0000-0000-00008E050000}"/>
    <cellStyle name="Normal 2 15" xfId="1311" xr:uid="{00000000-0005-0000-0000-00008F050000}"/>
    <cellStyle name="Normal 2 15 2" xfId="1312" xr:uid="{00000000-0005-0000-0000-000090050000}"/>
    <cellStyle name="Normal 2 16" xfId="1313" xr:uid="{00000000-0005-0000-0000-000091050000}"/>
    <cellStyle name="Normal 2 16 2" xfId="1314" xr:uid="{00000000-0005-0000-0000-000092050000}"/>
    <cellStyle name="Normal 2 17" xfId="1315" xr:uid="{00000000-0005-0000-0000-000093050000}"/>
    <cellStyle name="Normal 2 17 2" xfId="1316" xr:uid="{00000000-0005-0000-0000-000094050000}"/>
    <cellStyle name="Normal 2 18" xfId="1317" xr:uid="{00000000-0005-0000-0000-000095050000}"/>
    <cellStyle name="Normal 2 18 2" xfId="1318" xr:uid="{00000000-0005-0000-0000-000096050000}"/>
    <cellStyle name="Normal 2 19" xfId="1319" xr:uid="{00000000-0005-0000-0000-000097050000}"/>
    <cellStyle name="Normal 2 19 2" xfId="1320" xr:uid="{00000000-0005-0000-0000-000098050000}"/>
    <cellStyle name="Normal 2 2" xfId="8" xr:uid="{00000000-0005-0000-0000-000099050000}"/>
    <cellStyle name="Normal 2 2 2" xfId="1322" xr:uid="{00000000-0005-0000-0000-00009A050000}"/>
    <cellStyle name="Normal 2 2 2 2" xfId="1323" xr:uid="{00000000-0005-0000-0000-00009B050000}"/>
    <cellStyle name="Normal 2 2 3" xfId="1324" xr:uid="{00000000-0005-0000-0000-00009C050000}"/>
    <cellStyle name="Normal 2 2 3 2" xfId="2531" xr:uid="{00000000-0005-0000-0000-00009D050000}"/>
    <cellStyle name="Normal 2 2 4" xfId="1325" xr:uid="{00000000-0005-0000-0000-00009E050000}"/>
    <cellStyle name="Normal 2 2 4 2" xfId="1326" xr:uid="{00000000-0005-0000-0000-00009F050000}"/>
    <cellStyle name="Normal 2 2 5" xfId="1327" xr:uid="{00000000-0005-0000-0000-0000A0050000}"/>
    <cellStyle name="Normal 2 2 6" xfId="1321" xr:uid="{00000000-0005-0000-0000-0000A1050000}"/>
    <cellStyle name="Normal 2 2 9" xfId="2532" xr:uid="{00000000-0005-0000-0000-0000A2050000}"/>
    <cellStyle name="Normal 2 20" xfId="1328" xr:uid="{00000000-0005-0000-0000-0000A3050000}"/>
    <cellStyle name="Normal 2 20 2" xfId="1329" xr:uid="{00000000-0005-0000-0000-0000A4050000}"/>
    <cellStyle name="Normal 2 21" xfId="1330" xr:uid="{00000000-0005-0000-0000-0000A5050000}"/>
    <cellStyle name="Normal 2 22" xfId="1331" xr:uid="{00000000-0005-0000-0000-0000A6050000}"/>
    <cellStyle name="Normal 2 23" xfId="1332" xr:uid="{00000000-0005-0000-0000-0000A7050000}"/>
    <cellStyle name="Normal 2 24" xfId="1333" xr:uid="{00000000-0005-0000-0000-0000A8050000}"/>
    <cellStyle name="Normal 2 25" xfId="1334" xr:uid="{00000000-0005-0000-0000-0000A9050000}"/>
    <cellStyle name="Normal 2 26" xfId="1335" xr:uid="{00000000-0005-0000-0000-0000AA050000}"/>
    <cellStyle name="Normal 2 27" xfId="1336" xr:uid="{00000000-0005-0000-0000-0000AB050000}"/>
    <cellStyle name="Normal 2 28" xfId="1337" xr:uid="{00000000-0005-0000-0000-0000AC050000}"/>
    <cellStyle name="Normal 2 29" xfId="1338" xr:uid="{00000000-0005-0000-0000-0000AD050000}"/>
    <cellStyle name="Normal 2 29 2" xfId="1339" xr:uid="{00000000-0005-0000-0000-0000AE050000}"/>
    <cellStyle name="Normal 2 29 2 2" xfId="1340" xr:uid="{00000000-0005-0000-0000-0000AF050000}"/>
    <cellStyle name="Normal 2 29 2 3" xfId="2746" xr:uid="{562EB8CF-3175-4A55-9E8E-445F60E5A5BB}"/>
    <cellStyle name="Normal 2 29 3" xfId="1341" xr:uid="{00000000-0005-0000-0000-0000B0050000}"/>
    <cellStyle name="Normal 2 29 3 2" xfId="2747" xr:uid="{8BD169AD-C896-4508-8385-3817CFA72BA9}"/>
    <cellStyle name="Normal 2 3" xfId="1342" xr:uid="{00000000-0005-0000-0000-0000B1050000}"/>
    <cellStyle name="Normal 2 3 2" xfId="1343" xr:uid="{00000000-0005-0000-0000-0000B2050000}"/>
    <cellStyle name="Normal 2 3 2 2" xfId="2533" xr:uid="{00000000-0005-0000-0000-0000B3050000}"/>
    <cellStyle name="Normal 2 3 2 2 2" xfId="2938" xr:uid="{AB3459B0-9F34-4231-9E0A-F83A15726193}"/>
    <cellStyle name="Normal 2 3 3" xfId="1344" xr:uid="{00000000-0005-0000-0000-0000B4050000}"/>
    <cellStyle name="Normal 2 3 4" xfId="1345" xr:uid="{00000000-0005-0000-0000-0000B5050000}"/>
    <cellStyle name="Normal 2 3 5" xfId="1346" xr:uid="{00000000-0005-0000-0000-0000B6050000}"/>
    <cellStyle name="Normal 2 3 6" xfId="1347" xr:uid="{00000000-0005-0000-0000-0000B7050000}"/>
    <cellStyle name="Normal 2 3 7" xfId="1348" xr:uid="{00000000-0005-0000-0000-0000B8050000}"/>
    <cellStyle name="Normal 2 3 8" xfId="1349" xr:uid="{00000000-0005-0000-0000-0000B9050000}"/>
    <cellStyle name="Normal 2 3 9" xfId="1350" xr:uid="{00000000-0005-0000-0000-0000BA050000}"/>
    <cellStyle name="Normal 2 30" xfId="1351" xr:uid="{00000000-0005-0000-0000-0000BB050000}"/>
    <cellStyle name="Normal 2 31" xfId="1352" xr:uid="{00000000-0005-0000-0000-0000BC050000}"/>
    <cellStyle name="Normal 2 32" xfId="1353" xr:uid="{00000000-0005-0000-0000-0000BD050000}"/>
    <cellStyle name="Normal 2 33" xfId="2417" xr:uid="{00000000-0005-0000-0000-0000BE050000}"/>
    <cellStyle name="Normal 2 34" xfId="2451" xr:uid="{00000000-0005-0000-0000-0000BF050000}"/>
    <cellStyle name="Normal 2 35" xfId="2454" xr:uid="{00000000-0005-0000-0000-0000C0050000}"/>
    <cellStyle name="Normal 2 36" xfId="2704" xr:uid="{00000000-0005-0000-0000-0000C1050000}"/>
    <cellStyle name="Normal 2 37" xfId="1305" xr:uid="{00000000-0005-0000-0000-0000C2050000}"/>
    <cellStyle name="Normal 2 4" xfId="1354" xr:uid="{00000000-0005-0000-0000-0000C3050000}"/>
    <cellStyle name="Normal 2 4 2" xfId="1355" xr:uid="{00000000-0005-0000-0000-0000C4050000}"/>
    <cellStyle name="Normal 2 4 3" xfId="1356" xr:uid="{00000000-0005-0000-0000-0000C5050000}"/>
    <cellStyle name="Normal 2 5" xfId="1357" xr:uid="{00000000-0005-0000-0000-0000C6050000}"/>
    <cellStyle name="Normal 2 5 2" xfId="1358" xr:uid="{00000000-0005-0000-0000-0000C7050000}"/>
    <cellStyle name="Normal 2 6" xfId="1359" xr:uid="{00000000-0005-0000-0000-0000C8050000}"/>
    <cellStyle name="Normal 2 6 2" xfId="1360" xr:uid="{00000000-0005-0000-0000-0000C9050000}"/>
    <cellStyle name="Normal 2 7" xfId="1361" xr:uid="{00000000-0005-0000-0000-0000CA050000}"/>
    <cellStyle name="Normal 2 7 2" xfId="1362" xr:uid="{00000000-0005-0000-0000-0000CB050000}"/>
    <cellStyle name="Normal 2 8" xfId="1363" xr:uid="{00000000-0005-0000-0000-0000CC050000}"/>
    <cellStyle name="Normal 2 8 2" xfId="1364" xr:uid="{00000000-0005-0000-0000-0000CD050000}"/>
    <cellStyle name="Normal 2 9" xfId="1365" xr:uid="{00000000-0005-0000-0000-0000CE050000}"/>
    <cellStyle name="Normal 2 9 2" xfId="1366" xr:uid="{00000000-0005-0000-0000-0000CF050000}"/>
    <cellStyle name="Normal 2 9 3" xfId="1367" xr:uid="{00000000-0005-0000-0000-0000D0050000}"/>
    <cellStyle name="Normal 2 9 4" xfId="1368" xr:uid="{00000000-0005-0000-0000-0000D1050000}"/>
    <cellStyle name="Normal 2 9 5" xfId="1369" xr:uid="{00000000-0005-0000-0000-0000D2050000}"/>
    <cellStyle name="Normal 2 9 6" xfId="1370" xr:uid="{00000000-0005-0000-0000-0000D3050000}"/>
    <cellStyle name="Normal 2 9 7" xfId="1371" xr:uid="{00000000-0005-0000-0000-0000D4050000}"/>
    <cellStyle name="Normal 2 9 8" xfId="1372" xr:uid="{00000000-0005-0000-0000-0000D5050000}"/>
    <cellStyle name="Normal 2 9 9" xfId="1373" xr:uid="{00000000-0005-0000-0000-0000D6050000}"/>
    <cellStyle name="Normal 2_GF-Food _Q4'52_CC2" xfId="1374" xr:uid="{00000000-0005-0000-0000-0000D7050000}"/>
    <cellStyle name="Normal 20" xfId="1375" xr:uid="{00000000-0005-0000-0000-0000D8050000}"/>
    <cellStyle name="Normal 20 2" xfId="1376" xr:uid="{00000000-0005-0000-0000-0000D9050000}"/>
    <cellStyle name="Normal 20 3" xfId="2418" xr:uid="{00000000-0005-0000-0000-0000DA050000}"/>
    <cellStyle name="Normal 21" xfId="1377" xr:uid="{00000000-0005-0000-0000-0000DB050000}"/>
    <cellStyle name="Normal 21 2" xfId="1378" xr:uid="{00000000-0005-0000-0000-0000DC050000}"/>
    <cellStyle name="Normal 21 3" xfId="1379" xr:uid="{00000000-0005-0000-0000-0000DD050000}"/>
    <cellStyle name="Normal 21 4" xfId="1380" xr:uid="{00000000-0005-0000-0000-0000DE050000}"/>
    <cellStyle name="Normal 21 5" xfId="1381" xr:uid="{00000000-0005-0000-0000-0000DF050000}"/>
    <cellStyle name="Normal 21 6" xfId="1382" xr:uid="{00000000-0005-0000-0000-0000E0050000}"/>
    <cellStyle name="Normal 21 7" xfId="1383" xr:uid="{00000000-0005-0000-0000-0000E1050000}"/>
    <cellStyle name="Normal 21 8" xfId="1384" xr:uid="{00000000-0005-0000-0000-0000E2050000}"/>
    <cellStyle name="Normal 22" xfId="1385" xr:uid="{00000000-0005-0000-0000-0000E3050000}"/>
    <cellStyle name="Normal 22 2" xfId="1386" xr:uid="{00000000-0005-0000-0000-0000E4050000}"/>
    <cellStyle name="Normal 22 2 2" xfId="1387" xr:uid="{00000000-0005-0000-0000-0000E5050000}"/>
    <cellStyle name="Normal 23" xfId="1388" xr:uid="{00000000-0005-0000-0000-0000E6050000}"/>
    <cellStyle name="Normal 23 2" xfId="1389" xr:uid="{00000000-0005-0000-0000-0000E7050000}"/>
    <cellStyle name="Normal 23 2 2" xfId="2749" xr:uid="{058AA9F0-3816-4D53-AB47-C5F2AAADA8A5}"/>
    <cellStyle name="Normal 23 3" xfId="1390" xr:uid="{00000000-0005-0000-0000-0000E8050000}"/>
    <cellStyle name="Normal 23 4" xfId="2419" xr:uid="{00000000-0005-0000-0000-0000E9050000}"/>
    <cellStyle name="Normal 23 5" xfId="2748" xr:uid="{EC420B79-7E14-46EE-A66E-7ACFDC1E98E6}"/>
    <cellStyle name="Normal 24" xfId="1391" xr:uid="{00000000-0005-0000-0000-0000EA050000}"/>
    <cellStyle name="Normal 24 2" xfId="1392" xr:uid="{00000000-0005-0000-0000-0000EB050000}"/>
    <cellStyle name="Normal 24 3" xfId="1393" xr:uid="{00000000-0005-0000-0000-0000EC050000}"/>
    <cellStyle name="Normal 24 4" xfId="1394" xr:uid="{00000000-0005-0000-0000-0000ED050000}"/>
    <cellStyle name="Normal 24 5" xfId="1395" xr:uid="{00000000-0005-0000-0000-0000EE050000}"/>
    <cellStyle name="Normal 24 6" xfId="1396" xr:uid="{00000000-0005-0000-0000-0000EF050000}"/>
    <cellStyle name="Normal 24 7" xfId="1397" xr:uid="{00000000-0005-0000-0000-0000F0050000}"/>
    <cellStyle name="Normal 24 8" xfId="1398" xr:uid="{00000000-0005-0000-0000-0000F1050000}"/>
    <cellStyle name="Normal 25" xfId="1399" xr:uid="{00000000-0005-0000-0000-0000F2050000}"/>
    <cellStyle name="Normal 25 2" xfId="1400" xr:uid="{00000000-0005-0000-0000-0000F3050000}"/>
    <cellStyle name="Normal 25 3" xfId="1401" xr:uid="{00000000-0005-0000-0000-0000F4050000}"/>
    <cellStyle name="Normal 25 4" xfId="1402" xr:uid="{00000000-0005-0000-0000-0000F5050000}"/>
    <cellStyle name="Normal 25 5" xfId="1403" xr:uid="{00000000-0005-0000-0000-0000F6050000}"/>
    <cellStyle name="Normal 25 6" xfId="1404" xr:uid="{00000000-0005-0000-0000-0000F7050000}"/>
    <cellStyle name="Normal 25 7" xfId="1405" xr:uid="{00000000-0005-0000-0000-0000F8050000}"/>
    <cellStyle name="Normal 25 8" xfId="1406" xr:uid="{00000000-0005-0000-0000-0000F9050000}"/>
    <cellStyle name="Normal 26" xfId="1407" xr:uid="{00000000-0005-0000-0000-0000FA050000}"/>
    <cellStyle name="Normal 26 2" xfId="1408" xr:uid="{00000000-0005-0000-0000-0000FB050000}"/>
    <cellStyle name="Normal 26 3" xfId="1409" xr:uid="{00000000-0005-0000-0000-0000FC050000}"/>
    <cellStyle name="Normal 26 4" xfId="1410" xr:uid="{00000000-0005-0000-0000-0000FD050000}"/>
    <cellStyle name="Normal 26 5" xfId="1411" xr:uid="{00000000-0005-0000-0000-0000FE050000}"/>
    <cellStyle name="Normal 26 6" xfId="1412" xr:uid="{00000000-0005-0000-0000-0000FF050000}"/>
    <cellStyle name="Normal 26 7" xfId="1413" xr:uid="{00000000-0005-0000-0000-000000060000}"/>
    <cellStyle name="Normal 26 8" xfId="1414" xr:uid="{00000000-0005-0000-0000-000001060000}"/>
    <cellStyle name="Normal 27" xfId="1415" xr:uid="{00000000-0005-0000-0000-000002060000}"/>
    <cellStyle name="Normal 27 2" xfId="1416" xr:uid="{00000000-0005-0000-0000-000003060000}"/>
    <cellStyle name="Normal 27 2 2" xfId="1417" xr:uid="{00000000-0005-0000-0000-000004060000}"/>
    <cellStyle name="Normal 27 3" xfId="2420" xr:uid="{00000000-0005-0000-0000-000005060000}"/>
    <cellStyle name="Normal 28" xfId="1418" xr:uid="{00000000-0005-0000-0000-000006060000}"/>
    <cellStyle name="Normal 28 2" xfId="1419" xr:uid="{00000000-0005-0000-0000-000007060000}"/>
    <cellStyle name="Normal 28 3" xfId="1420" xr:uid="{00000000-0005-0000-0000-000008060000}"/>
    <cellStyle name="Normal 28 4" xfId="1421" xr:uid="{00000000-0005-0000-0000-000009060000}"/>
    <cellStyle name="Normal 28 5" xfId="1422" xr:uid="{00000000-0005-0000-0000-00000A060000}"/>
    <cellStyle name="Normal 28 6" xfId="1423" xr:uid="{00000000-0005-0000-0000-00000B060000}"/>
    <cellStyle name="Normal 28 7" xfId="1424" xr:uid="{00000000-0005-0000-0000-00000C060000}"/>
    <cellStyle name="Normal 28 7 2" xfId="1425" xr:uid="{00000000-0005-0000-0000-00000D060000}"/>
    <cellStyle name="Normal 29" xfId="1426" xr:uid="{00000000-0005-0000-0000-00000E060000}"/>
    <cellStyle name="Normal 29 2" xfId="2534" xr:uid="{00000000-0005-0000-0000-00000F060000}"/>
    <cellStyle name="Normal 3" xfId="18" xr:uid="{00000000-0005-0000-0000-000010060000}"/>
    <cellStyle name="Normal 3 10" xfId="1427" xr:uid="{00000000-0005-0000-0000-000011060000}"/>
    <cellStyle name="Normal 3 11" xfId="1428" xr:uid="{00000000-0005-0000-0000-000012060000}"/>
    <cellStyle name="Normal 3 12" xfId="1429" xr:uid="{00000000-0005-0000-0000-000013060000}"/>
    <cellStyle name="Normal 3 2" xfId="1430" xr:uid="{00000000-0005-0000-0000-000014060000}"/>
    <cellStyle name="Normal 3 2 2" xfId="1431" xr:uid="{00000000-0005-0000-0000-000015060000}"/>
    <cellStyle name="Normal 3 2 3" xfId="2421" xr:uid="{00000000-0005-0000-0000-000016060000}"/>
    <cellStyle name="Normal 3 3" xfId="1432" xr:uid="{00000000-0005-0000-0000-000017060000}"/>
    <cellStyle name="Normal 3 3 2" xfId="1433" xr:uid="{00000000-0005-0000-0000-000018060000}"/>
    <cellStyle name="Normal 3 4" xfId="1434" xr:uid="{00000000-0005-0000-0000-000019060000}"/>
    <cellStyle name="Normal 3 4 2" xfId="1435" xr:uid="{00000000-0005-0000-0000-00001A060000}"/>
    <cellStyle name="Normal 3 4 3" xfId="1436" xr:uid="{00000000-0005-0000-0000-00001B060000}"/>
    <cellStyle name="Normal 3 5" xfId="1437" xr:uid="{00000000-0005-0000-0000-00001C060000}"/>
    <cellStyle name="Normal 3 5 2" xfId="1438" xr:uid="{00000000-0005-0000-0000-00001D060000}"/>
    <cellStyle name="Normal 3 6" xfId="1439" xr:uid="{00000000-0005-0000-0000-00001E060000}"/>
    <cellStyle name="Normal 3 6 2" xfId="1440" xr:uid="{00000000-0005-0000-0000-00001F060000}"/>
    <cellStyle name="Normal 3 6 3" xfId="1441" xr:uid="{00000000-0005-0000-0000-000020060000}"/>
    <cellStyle name="Normal 3 7" xfId="1442" xr:uid="{00000000-0005-0000-0000-000021060000}"/>
    <cellStyle name="Normal 3 8" xfId="1443" xr:uid="{00000000-0005-0000-0000-000022060000}"/>
    <cellStyle name="Normal 3 9" xfId="1444" xr:uid="{00000000-0005-0000-0000-000023060000}"/>
    <cellStyle name="Normal 3_Audit Draft Sum" xfId="1445" xr:uid="{00000000-0005-0000-0000-000024060000}"/>
    <cellStyle name="Normal 30" xfId="1446" xr:uid="{00000000-0005-0000-0000-000025060000}"/>
    <cellStyle name="Normal 30 2" xfId="1447" xr:uid="{00000000-0005-0000-0000-000026060000}"/>
    <cellStyle name="Normal 31" xfId="1448" xr:uid="{00000000-0005-0000-0000-000027060000}"/>
    <cellStyle name="Normal 31 2" xfId="1449" xr:uid="{00000000-0005-0000-0000-000028060000}"/>
    <cellStyle name="Normal 32" xfId="1450" xr:uid="{00000000-0005-0000-0000-000029060000}"/>
    <cellStyle name="Normal 32 2" xfId="1451" xr:uid="{00000000-0005-0000-0000-00002A060000}"/>
    <cellStyle name="Normal 32 3" xfId="2750" xr:uid="{BF087FBB-E5D3-48C8-AFBA-18D510DD0D18}"/>
    <cellStyle name="Normal 33" xfId="1452" xr:uid="{00000000-0005-0000-0000-00002B060000}"/>
    <cellStyle name="Normal 33 2" xfId="2535" xr:uid="{00000000-0005-0000-0000-00002C060000}"/>
    <cellStyle name="Normal 33 3" xfId="2751" xr:uid="{5CC7ACB9-6EDA-4D59-B7FC-D4BDD0307C66}"/>
    <cellStyle name="Normal 34" xfId="1453" xr:uid="{00000000-0005-0000-0000-00002D060000}"/>
    <cellStyle name="Normal 34 2" xfId="2536" xr:uid="{00000000-0005-0000-0000-00002E060000}"/>
    <cellStyle name="Normal 34 3" xfId="2752" xr:uid="{1B6830AA-C759-4632-AB1A-A7B076F76390}"/>
    <cellStyle name="Normal 35" xfId="1454" xr:uid="{00000000-0005-0000-0000-00002F060000}"/>
    <cellStyle name="Normal 35 2" xfId="2537" xr:uid="{00000000-0005-0000-0000-000030060000}"/>
    <cellStyle name="Normal 35 3" xfId="2753" xr:uid="{A50F7489-454B-4DD3-9BF7-73018164E7FF}"/>
    <cellStyle name="Normal 36" xfId="1455" xr:uid="{00000000-0005-0000-0000-000031060000}"/>
    <cellStyle name="Normal 36 2" xfId="2538" xr:uid="{00000000-0005-0000-0000-000032060000}"/>
    <cellStyle name="Normal 37" xfId="1456" xr:uid="{00000000-0005-0000-0000-000033060000}"/>
    <cellStyle name="Normal 38" xfId="1457" xr:uid="{00000000-0005-0000-0000-000034060000}"/>
    <cellStyle name="Normal 39" xfId="1458" xr:uid="{00000000-0005-0000-0000-000035060000}"/>
    <cellStyle name="Normal 4" xfId="1459" xr:uid="{00000000-0005-0000-0000-000036060000}"/>
    <cellStyle name="Normal 4 2" xfId="1460" xr:uid="{00000000-0005-0000-0000-000037060000}"/>
    <cellStyle name="Normal 4 2 2" xfId="1461" xr:uid="{00000000-0005-0000-0000-000038060000}"/>
    <cellStyle name="Normal 4 2 2 2" xfId="1462" xr:uid="{00000000-0005-0000-0000-000039060000}"/>
    <cellStyle name="Normal 4 2 3" xfId="1463" xr:uid="{00000000-0005-0000-0000-00003A060000}"/>
    <cellStyle name="Normal 4 3" xfId="1464" xr:uid="{00000000-0005-0000-0000-00003B060000}"/>
    <cellStyle name="Normal 4 3 2" xfId="1465" xr:uid="{00000000-0005-0000-0000-00003C060000}"/>
    <cellStyle name="Normal 4 4" xfId="1466" xr:uid="{00000000-0005-0000-0000-00003D060000}"/>
    <cellStyle name="Normal 4 4 2" xfId="1467" xr:uid="{00000000-0005-0000-0000-00003E060000}"/>
    <cellStyle name="Normal 4 4 3" xfId="2754" xr:uid="{EF53BA47-8994-4C9E-8A9C-07B3AACF9443}"/>
    <cellStyle name="Normal 4 5" xfId="1468" xr:uid="{00000000-0005-0000-0000-00003F060000}"/>
    <cellStyle name="Normal 4 6" xfId="1469" xr:uid="{00000000-0005-0000-0000-000040060000}"/>
    <cellStyle name="Normal 4 7" xfId="1470" xr:uid="{00000000-0005-0000-0000-000041060000}"/>
    <cellStyle name="Normal 4 8" xfId="1471" xr:uid="{00000000-0005-0000-0000-000042060000}"/>
    <cellStyle name="Normal 4_INEC_Q4'53_WP -FON" xfId="1472" xr:uid="{00000000-0005-0000-0000-000043060000}"/>
    <cellStyle name="Normal 40" xfId="1473" xr:uid="{00000000-0005-0000-0000-000044060000}"/>
    <cellStyle name="Normal 41" xfId="1474" xr:uid="{00000000-0005-0000-0000-000045060000}"/>
    <cellStyle name="Normal 42" xfId="1475" xr:uid="{00000000-0005-0000-0000-000046060000}"/>
    <cellStyle name="Normal 43" xfId="1476" xr:uid="{00000000-0005-0000-0000-000047060000}"/>
    <cellStyle name="Normal 44" xfId="1477" xr:uid="{00000000-0005-0000-0000-000048060000}"/>
    <cellStyle name="Normal 45" xfId="1478" xr:uid="{00000000-0005-0000-0000-000049060000}"/>
    <cellStyle name="Normal 46" xfId="1479" xr:uid="{00000000-0005-0000-0000-00004A060000}"/>
    <cellStyle name="Normal 47" xfId="1480" xr:uid="{00000000-0005-0000-0000-00004B060000}"/>
    <cellStyle name="Normal 48" xfId="1481" xr:uid="{00000000-0005-0000-0000-00004C060000}"/>
    <cellStyle name="Normal 49" xfId="1482" xr:uid="{00000000-0005-0000-0000-00004D060000}"/>
    <cellStyle name="Normal 5" xfId="13" xr:uid="{00000000-0005-0000-0000-00004E060000}"/>
    <cellStyle name="Normal 5 2" xfId="15" xr:uid="{00000000-0005-0000-0000-00004F060000}"/>
    <cellStyle name="Normal 5 2 2" xfId="1483" xr:uid="{00000000-0005-0000-0000-000050060000}"/>
    <cellStyle name="Normal 5 2 3" xfId="2539" xr:uid="{00000000-0005-0000-0000-000051060000}"/>
    <cellStyle name="Normal 5 3" xfId="1484" xr:uid="{00000000-0005-0000-0000-000052060000}"/>
    <cellStyle name="Normal 5 3 2" xfId="2540" xr:uid="{00000000-0005-0000-0000-000053060000}"/>
    <cellStyle name="Normal 5 3 2 2" xfId="2541" xr:uid="{00000000-0005-0000-0000-000054060000}"/>
    <cellStyle name="Normal 5 4" xfId="1485" xr:uid="{00000000-0005-0000-0000-000055060000}"/>
    <cellStyle name="Normal 5 4 2" xfId="1486" xr:uid="{00000000-0005-0000-0000-000056060000}"/>
    <cellStyle name="Normal 5_Top P-PAR Q1'53_Per Book" xfId="2542" xr:uid="{00000000-0005-0000-0000-000057060000}"/>
    <cellStyle name="Normal 50" xfId="1487" xr:uid="{00000000-0005-0000-0000-000058060000}"/>
    <cellStyle name="Normal 51" xfId="1488" xr:uid="{00000000-0005-0000-0000-000059060000}"/>
    <cellStyle name="Normal 51 2" xfId="2543" xr:uid="{00000000-0005-0000-0000-00005A060000}"/>
    <cellStyle name="Normal 52" xfId="1489" xr:uid="{00000000-0005-0000-0000-00005B060000}"/>
    <cellStyle name="Normal 53" xfId="1490" xr:uid="{00000000-0005-0000-0000-00005C060000}"/>
    <cellStyle name="Normal 54" xfId="2422" xr:uid="{00000000-0005-0000-0000-00005D060000}"/>
    <cellStyle name="Normal 55" xfId="2423" xr:uid="{00000000-0005-0000-0000-00005E060000}"/>
    <cellStyle name="Normal 56" xfId="2424" xr:uid="{00000000-0005-0000-0000-00005F060000}"/>
    <cellStyle name="Normal 57" xfId="1491" xr:uid="{00000000-0005-0000-0000-000060060000}"/>
    <cellStyle name="Normal 57 2" xfId="1492" xr:uid="{00000000-0005-0000-0000-000061060000}"/>
    <cellStyle name="Normal 58" xfId="2425" xr:uid="{00000000-0005-0000-0000-000062060000}"/>
    <cellStyle name="Normal 59" xfId="2426" xr:uid="{00000000-0005-0000-0000-000063060000}"/>
    <cellStyle name="Normal 6" xfId="22" xr:uid="{00000000-0005-0000-0000-000064060000}"/>
    <cellStyle name="Normal 6 10" xfId="2544" xr:uid="{00000000-0005-0000-0000-000065060000}"/>
    <cellStyle name="Normal 6 11" xfId="2545" xr:uid="{00000000-0005-0000-0000-000066060000}"/>
    <cellStyle name="Normal 6 12" xfId="2546" xr:uid="{00000000-0005-0000-0000-000067060000}"/>
    <cellStyle name="Normal 6 13" xfId="2547" xr:uid="{00000000-0005-0000-0000-000068060000}"/>
    <cellStyle name="Normal 6 14" xfId="2548" xr:uid="{00000000-0005-0000-0000-000069060000}"/>
    <cellStyle name="Normal 6 15" xfId="2549" xr:uid="{00000000-0005-0000-0000-00006A060000}"/>
    <cellStyle name="Normal 6 16" xfId="2550" xr:uid="{00000000-0005-0000-0000-00006B060000}"/>
    <cellStyle name="Normal 6 17" xfId="2551" xr:uid="{00000000-0005-0000-0000-00006C060000}"/>
    <cellStyle name="Normal 6 18" xfId="2552" xr:uid="{00000000-0005-0000-0000-00006D060000}"/>
    <cellStyle name="Normal 6 19" xfId="2553" xr:uid="{00000000-0005-0000-0000-00006E060000}"/>
    <cellStyle name="Normal 6 2" xfId="1493" xr:uid="{00000000-0005-0000-0000-00006F060000}"/>
    <cellStyle name="Normal 6 2 2" xfId="2554" xr:uid="{00000000-0005-0000-0000-000070060000}"/>
    <cellStyle name="Normal 6 20" xfId="2555" xr:uid="{00000000-0005-0000-0000-000071060000}"/>
    <cellStyle name="Normal 6 21" xfId="2556" xr:uid="{00000000-0005-0000-0000-000072060000}"/>
    <cellStyle name="Normal 6 22" xfId="2557" xr:uid="{00000000-0005-0000-0000-000073060000}"/>
    <cellStyle name="Normal 6 23" xfId="2558" xr:uid="{00000000-0005-0000-0000-000074060000}"/>
    <cellStyle name="Normal 6 24" xfId="2559" xr:uid="{00000000-0005-0000-0000-000075060000}"/>
    <cellStyle name="Normal 6 25" xfId="2560" xr:uid="{00000000-0005-0000-0000-000076060000}"/>
    <cellStyle name="Normal 6 26" xfId="2561" xr:uid="{00000000-0005-0000-0000-000077060000}"/>
    <cellStyle name="Normal 6 27" xfId="2562" xr:uid="{00000000-0005-0000-0000-000078060000}"/>
    <cellStyle name="Normal 6 28" xfId="2563" xr:uid="{00000000-0005-0000-0000-000079060000}"/>
    <cellStyle name="Normal 6 29" xfId="2564" xr:uid="{00000000-0005-0000-0000-00007A060000}"/>
    <cellStyle name="Normal 6 3" xfId="1494" xr:uid="{00000000-0005-0000-0000-00007B060000}"/>
    <cellStyle name="Normal 6 3 2" xfId="2565" xr:uid="{00000000-0005-0000-0000-00007C060000}"/>
    <cellStyle name="Normal 6 30" xfId="2566" xr:uid="{00000000-0005-0000-0000-00007D060000}"/>
    <cellStyle name="Normal 6 31" xfId="2567" xr:uid="{00000000-0005-0000-0000-00007E060000}"/>
    <cellStyle name="Normal 6 32" xfId="2568" xr:uid="{00000000-0005-0000-0000-00007F060000}"/>
    <cellStyle name="Normal 6 33" xfId="2569" xr:uid="{00000000-0005-0000-0000-000080060000}"/>
    <cellStyle name="Normal 6 34" xfId="2570" xr:uid="{00000000-0005-0000-0000-000081060000}"/>
    <cellStyle name="Normal 6 35" xfId="2571" xr:uid="{00000000-0005-0000-0000-000082060000}"/>
    <cellStyle name="Normal 6 36" xfId="2572" xr:uid="{00000000-0005-0000-0000-000083060000}"/>
    <cellStyle name="Normal 6 37" xfId="2573" xr:uid="{00000000-0005-0000-0000-000084060000}"/>
    <cellStyle name="Normal 6 38" xfId="2574" xr:uid="{00000000-0005-0000-0000-000085060000}"/>
    <cellStyle name="Normal 6 39" xfId="2575" xr:uid="{00000000-0005-0000-0000-000086060000}"/>
    <cellStyle name="Normal 6 4" xfId="1495" xr:uid="{00000000-0005-0000-0000-000087060000}"/>
    <cellStyle name="Normal 6 4 2" xfId="1496" xr:uid="{00000000-0005-0000-0000-000088060000}"/>
    <cellStyle name="Normal 6 40" xfId="2576" xr:uid="{00000000-0005-0000-0000-000089060000}"/>
    <cellStyle name="Normal 6 41" xfId="2577" xr:uid="{00000000-0005-0000-0000-00008A060000}"/>
    <cellStyle name="Normal 6 42" xfId="2578" xr:uid="{00000000-0005-0000-0000-00008B060000}"/>
    <cellStyle name="Normal 6 43" xfId="2579" xr:uid="{00000000-0005-0000-0000-00008C060000}"/>
    <cellStyle name="Normal 6 44" xfId="2580" xr:uid="{00000000-0005-0000-0000-00008D060000}"/>
    <cellStyle name="Normal 6 45" xfId="2581" xr:uid="{00000000-0005-0000-0000-00008E060000}"/>
    <cellStyle name="Normal 6 46" xfId="2582" xr:uid="{00000000-0005-0000-0000-00008F060000}"/>
    <cellStyle name="Normal 6 47" xfId="2583" xr:uid="{00000000-0005-0000-0000-000090060000}"/>
    <cellStyle name="Normal 6 48" xfId="2584" xr:uid="{00000000-0005-0000-0000-000091060000}"/>
    <cellStyle name="Normal 6 49" xfId="2585" xr:uid="{00000000-0005-0000-0000-000092060000}"/>
    <cellStyle name="Normal 6 5" xfId="1497" xr:uid="{00000000-0005-0000-0000-000093060000}"/>
    <cellStyle name="Normal 6 50" xfId="2586" xr:uid="{00000000-0005-0000-0000-000094060000}"/>
    <cellStyle name="Normal 6 51" xfId="2587" xr:uid="{00000000-0005-0000-0000-000095060000}"/>
    <cellStyle name="Normal 6 52" xfId="2588" xr:uid="{00000000-0005-0000-0000-000096060000}"/>
    <cellStyle name="Normal 6 53" xfId="2589" xr:uid="{00000000-0005-0000-0000-000097060000}"/>
    <cellStyle name="Normal 6 54" xfId="2590" xr:uid="{00000000-0005-0000-0000-000098060000}"/>
    <cellStyle name="Normal 6 55" xfId="2591" xr:uid="{00000000-0005-0000-0000-000099060000}"/>
    <cellStyle name="Normal 6 56" xfId="2592" xr:uid="{00000000-0005-0000-0000-00009A060000}"/>
    <cellStyle name="Normal 6 57" xfId="2593" xr:uid="{00000000-0005-0000-0000-00009B060000}"/>
    <cellStyle name="Normal 6 58" xfId="2594" xr:uid="{00000000-0005-0000-0000-00009C060000}"/>
    <cellStyle name="Normal 6 59" xfId="2595" xr:uid="{00000000-0005-0000-0000-00009D060000}"/>
    <cellStyle name="Normal 6 6" xfId="2596" xr:uid="{00000000-0005-0000-0000-00009E060000}"/>
    <cellStyle name="Normal 6 60" xfId="2597" xr:uid="{00000000-0005-0000-0000-00009F060000}"/>
    <cellStyle name="Normal 6 61" xfId="2598" xr:uid="{00000000-0005-0000-0000-0000A0060000}"/>
    <cellStyle name="Normal 6 62" xfId="2599" xr:uid="{00000000-0005-0000-0000-0000A1060000}"/>
    <cellStyle name="Normal 6 63" xfId="2600" xr:uid="{00000000-0005-0000-0000-0000A2060000}"/>
    <cellStyle name="Normal 6 7" xfId="2601" xr:uid="{00000000-0005-0000-0000-0000A3060000}"/>
    <cellStyle name="Normal 6 8" xfId="2602" xr:uid="{00000000-0005-0000-0000-0000A4060000}"/>
    <cellStyle name="Normal 6 9" xfId="2603" xr:uid="{00000000-0005-0000-0000-0000A5060000}"/>
    <cellStyle name="Normal 6_GFPTNR_Q3'53_A" xfId="1498" xr:uid="{00000000-0005-0000-0000-0000A6060000}"/>
    <cellStyle name="Normal 60" xfId="2427" xr:uid="{00000000-0005-0000-0000-0000A7060000}"/>
    <cellStyle name="Normal 61" xfId="2428" xr:uid="{00000000-0005-0000-0000-0000A8060000}"/>
    <cellStyle name="Normal 62" xfId="2697" xr:uid="{00000000-0005-0000-0000-0000A9060000}"/>
    <cellStyle name="Normal 63" xfId="1499" xr:uid="{00000000-0005-0000-0000-0000AA060000}"/>
    <cellStyle name="Normal 64" xfId="10" xr:uid="{00000000-0005-0000-0000-0000AB060000}"/>
    <cellStyle name="Normal 65" xfId="12" xr:uid="{00000000-0005-0000-0000-0000AC060000}"/>
    <cellStyle name="Normal 7" xfId="1500" xr:uid="{00000000-0005-0000-0000-0000AD060000}"/>
    <cellStyle name="Normal 7 10" xfId="21" xr:uid="{00000000-0005-0000-0000-0000AE060000}"/>
    <cellStyle name="Normal 7 11" xfId="1501" xr:uid="{00000000-0005-0000-0000-0000AF060000}"/>
    <cellStyle name="Normal 7 12" xfId="1502" xr:uid="{00000000-0005-0000-0000-0000B0060000}"/>
    <cellStyle name="Normal 7 12 2" xfId="1503" xr:uid="{00000000-0005-0000-0000-0000B1060000}"/>
    <cellStyle name="Normal 7 13" xfId="1504" xr:uid="{00000000-0005-0000-0000-0000B2060000}"/>
    <cellStyle name="Normal 7 14" xfId="1505" xr:uid="{00000000-0005-0000-0000-0000B3060000}"/>
    <cellStyle name="Normal 7 2" xfId="1506" xr:uid="{00000000-0005-0000-0000-0000B4060000}"/>
    <cellStyle name="Normal 7 2 2" xfId="2604" xr:uid="{00000000-0005-0000-0000-0000B5060000}"/>
    <cellStyle name="Normal 7 2 2 2" xfId="2605" xr:uid="{00000000-0005-0000-0000-0000B6060000}"/>
    <cellStyle name="Normal 7 3" xfId="1507" xr:uid="{00000000-0005-0000-0000-0000B7060000}"/>
    <cellStyle name="Normal 7 4" xfId="1508" xr:uid="{00000000-0005-0000-0000-0000B8060000}"/>
    <cellStyle name="Normal 7 5" xfId="1509" xr:uid="{00000000-0005-0000-0000-0000B9060000}"/>
    <cellStyle name="Normal 7 6" xfId="1510" xr:uid="{00000000-0005-0000-0000-0000BA060000}"/>
    <cellStyle name="Normal 7 7" xfId="1511" xr:uid="{00000000-0005-0000-0000-0000BB060000}"/>
    <cellStyle name="Normal 7 8" xfId="1512" xr:uid="{00000000-0005-0000-0000-0000BC060000}"/>
    <cellStyle name="Normal 7 9" xfId="1513" xr:uid="{00000000-0005-0000-0000-0000BD060000}"/>
    <cellStyle name="Normal 74" xfId="1514" xr:uid="{00000000-0005-0000-0000-0000BE060000}"/>
    <cellStyle name="Normal 8" xfId="1515" xr:uid="{00000000-0005-0000-0000-0000BF060000}"/>
    <cellStyle name="Normal 8 10" xfId="1516" xr:uid="{00000000-0005-0000-0000-0000C0060000}"/>
    <cellStyle name="Normal 8 11" xfId="1517" xr:uid="{00000000-0005-0000-0000-0000C1060000}"/>
    <cellStyle name="Normal 8 12" xfId="1518" xr:uid="{00000000-0005-0000-0000-0000C2060000}"/>
    <cellStyle name="Normal 8 12 2" xfId="2429" xr:uid="{00000000-0005-0000-0000-0000C3060000}"/>
    <cellStyle name="Normal 8 13" xfId="1519" xr:uid="{00000000-0005-0000-0000-0000C4060000}"/>
    <cellStyle name="Normal 8 14" xfId="1520" xr:uid="{00000000-0005-0000-0000-0000C5060000}"/>
    <cellStyle name="Normal 8 15" xfId="1521" xr:uid="{00000000-0005-0000-0000-0000C6060000}"/>
    <cellStyle name="Normal 8 15 2" xfId="2430" xr:uid="{00000000-0005-0000-0000-0000C7060000}"/>
    <cellStyle name="Normal 8 16" xfId="1522" xr:uid="{00000000-0005-0000-0000-0000C8060000}"/>
    <cellStyle name="Normal 8 16 2" xfId="2431" xr:uid="{00000000-0005-0000-0000-0000C9060000}"/>
    <cellStyle name="Normal 8 17" xfId="1523" xr:uid="{00000000-0005-0000-0000-0000CA060000}"/>
    <cellStyle name="Normal 8 17 2" xfId="2432" xr:uid="{00000000-0005-0000-0000-0000CB060000}"/>
    <cellStyle name="Normal 8 18" xfId="1524" xr:uid="{00000000-0005-0000-0000-0000CC060000}"/>
    <cellStyle name="Normal 8 18 2" xfId="2433" xr:uid="{00000000-0005-0000-0000-0000CD060000}"/>
    <cellStyle name="Normal 8 19" xfId="1525" xr:uid="{00000000-0005-0000-0000-0000CE060000}"/>
    <cellStyle name="Normal 8 19 2" xfId="2434" xr:uid="{00000000-0005-0000-0000-0000CF060000}"/>
    <cellStyle name="Normal 8 2" xfId="1526" xr:uid="{00000000-0005-0000-0000-0000D0060000}"/>
    <cellStyle name="Normal 8 2 2" xfId="2606" xr:uid="{00000000-0005-0000-0000-0000D1060000}"/>
    <cellStyle name="Normal 8 20" xfId="1527" xr:uid="{00000000-0005-0000-0000-0000D2060000}"/>
    <cellStyle name="Normal 8 3" xfId="1528" xr:uid="{00000000-0005-0000-0000-0000D3060000}"/>
    <cellStyle name="Normal 8 3 2" xfId="2607" xr:uid="{00000000-0005-0000-0000-0000D4060000}"/>
    <cellStyle name="Normal 8 4" xfId="1529" xr:uid="{00000000-0005-0000-0000-0000D5060000}"/>
    <cellStyle name="Normal 8 5" xfId="1530" xr:uid="{00000000-0005-0000-0000-0000D6060000}"/>
    <cellStyle name="Normal 8 6" xfId="1531" xr:uid="{00000000-0005-0000-0000-0000D7060000}"/>
    <cellStyle name="Normal 8 7" xfId="1532" xr:uid="{00000000-0005-0000-0000-0000D8060000}"/>
    <cellStyle name="Normal 8 8" xfId="1533" xr:uid="{00000000-0005-0000-0000-0000D9060000}"/>
    <cellStyle name="Normal 8 9" xfId="1534" xr:uid="{00000000-0005-0000-0000-0000DA060000}"/>
    <cellStyle name="Normal 88" xfId="2608" xr:uid="{00000000-0005-0000-0000-0000DB060000}"/>
    <cellStyle name="Normal 88 2" xfId="2939" xr:uid="{0B8274BD-964E-4B37-BBFF-0757FE5965F0}"/>
    <cellStyle name="Normal 9" xfId="16" xr:uid="{00000000-0005-0000-0000-0000DC060000}"/>
    <cellStyle name="Normal 9 2" xfId="1535" xr:uid="{00000000-0005-0000-0000-0000DD060000}"/>
    <cellStyle name="Normal 9 2 2" xfId="1536" xr:uid="{00000000-0005-0000-0000-0000DE060000}"/>
    <cellStyle name="Normal 9 3" xfId="1537" xr:uid="{00000000-0005-0000-0000-0000DF060000}"/>
    <cellStyle name="Normal 9 4" xfId="1538" xr:uid="{00000000-0005-0000-0000-0000E0060000}"/>
    <cellStyle name="Normal 9 5" xfId="1539" xr:uid="{00000000-0005-0000-0000-0000E1060000}"/>
    <cellStyle name="Normal_draft Q308" xfId="9" xr:uid="{00000000-0005-0000-0000-0000E2060000}"/>
    <cellStyle name="Normale_9639A02C" xfId="1540" xr:uid="{00000000-0005-0000-0000-0000E3060000}"/>
    <cellStyle name="Note 10" xfId="1541" xr:uid="{00000000-0005-0000-0000-0000E4060000}"/>
    <cellStyle name="Note 10 2" xfId="2755" xr:uid="{85F30EE5-5C09-4C52-8A04-B3AEB78DCB46}"/>
    <cellStyle name="Note 11" xfId="1542" xr:uid="{00000000-0005-0000-0000-0000E5060000}"/>
    <cellStyle name="Note 11 2" xfId="2756" xr:uid="{D52AA203-C7E3-46F9-B7C2-64F17F96CB88}"/>
    <cellStyle name="Note 12" xfId="1543" xr:uid="{00000000-0005-0000-0000-0000E6060000}"/>
    <cellStyle name="Note 12 2" xfId="2757" xr:uid="{D1979508-CEA6-473B-A99C-697EBF9AB1B7}"/>
    <cellStyle name="Note 13" xfId="2435" xr:uid="{00000000-0005-0000-0000-0000E7060000}"/>
    <cellStyle name="Note 13 2" xfId="2928" xr:uid="{A1C00E84-A0B9-412B-B90E-6C15892F86B2}"/>
    <cellStyle name="Note 2" xfId="1544" xr:uid="{00000000-0005-0000-0000-0000E8060000}"/>
    <cellStyle name="Note 2 2" xfId="1545" xr:uid="{00000000-0005-0000-0000-0000E9060000}"/>
    <cellStyle name="Note 2 2 2" xfId="2759" xr:uid="{12AB10F5-1F72-434B-8FDB-B74492AD9D4C}"/>
    <cellStyle name="Note 2 3" xfId="1546" xr:uid="{00000000-0005-0000-0000-0000EA060000}"/>
    <cellStyle name="Note 2 4" xfId="1547" xr:uid="{00000000-0005-0000-0000-0000EB060000}"/>
    <cellStyle name="Note 2 4 2" xfId="2760" xr:uid="{55A2F5BC-048D-4D08-AAE0-85E58F0DF94B}"/>
    <cellStyle name="Note 2 5" xfId="1548" xr:uid="{00000000-0005-0000-0000-0000EC060000}"/>
    <cellStyle name="Note 2 5 2" xfId="2761" xr:uid="{720A6D43-784A-4C8A-8DB7-66B1C4F79F72}"/>
    <cellStyle name="Note 2 6" xfId="2758" xr:uid="{C67E080C-286C-4F05-9FC0-2F32A12D8D7F}"/>
    <cellStyle name="Note 3" xfId="1549" xr:uid="{00000000-0005-0000-0000-0000ED060000}"/>
    <cellStyle name="Note 3 2" xfId="1550" xr:uid="{00000000-0005-0000-0000-0000EE060000}"/>
    <cellStyle name="Note 3 2 2" xfId="1551" xr:uid="{00000000-0005-0000-0000-0000EF060000}"/>
    <cellStyle name="Note 3 2 2 2" xfId="1552" xr:uid="{00000000-0005-0000-0000-0000F0060000}"/>
    <cellStyle name="Note 3 3" xfId="1553" xr:uid="{00000000-0005-0000-0000-0000F1060000}"/>
    <cellStyle name="Note 3 3 2" xfId="2763" xr:uid="{87FCFE66-C114-498F-BBEB-177DB0B70A47}"/>
    <cellStyle name="Note 3 4" xfId="1554" xr:uid="{00000000-0005-0000-0000-0000F2060000}"/>
    <cellStyle name="Note 3 4 2" xfId="2764" xr:uid="{C77C05CA-8A3A-4B7E-B70C-745D7F23EF17}"/>
    <cellStyle name="Note 3 5" xfId="2762" xr:uid="{E77C1323-3E86-4C5A-8C4D-2D595970987A}"/>
    <cellStyle name="Note 4" xfId="1555" xr:uid="{00000000-0005-0000-0000-0000F3060000}"/>
    <cellStyle name="Note 4 2" xfId="1556" xr:uid="{00000000-0005-0000-0000-0000F4060000}"/>
    <cellStyle name="Note 4 3" xfId="1557" xr:uid="{00000000-0005-0000-0000-0000F5060000}"/>
    <cellStyle name="Note 4 3 2" xfId="2766" xr:uid="{19657D19-DFCF-41F9-865C-F4778DBA238E}"/>
    <cellStyle name="Note 4 4" xfId="1558" xr:uid="{00000000-0005-0000-0000-0000F6060000}"/>
    <cellStyle name="Note 4 4 2" xfId="2767" xr:uid="{90F8B53F-4FA1-4894-BEB0-B07168799628}"/>
    <cellStyle name="Note 4 5" xfId="2765" xr:uid="{10B6C160-1D40-4891-B95C-AE1B8C2D4957}"/>
    <cellStyle name="Note 5" xfId="1559" xr:uid="{00000000-0005-0000-0000-0000F7060000}"/>
    <cellStyle name="Note 5 2" xfId="1560" xr:uid="{00000000-0005-0000-0000-0000F8060000}"/>
    <cellStyle name="Note 5 3" xfId="1561" xr:uid="{00000000-0005-0000-0000-0000F9060000}"/>
    <cellStyle name="Note 5 3 2" xfId="2769" xr:uid="{9D945942-4852-47EE-9ABD-25D234FE60EF}"/>
    <cellStyle name="Note 5 4" xfId="1562" xr:uid="{00000000-0005-0000-0000-0000FA060000}"/>
    <cellStyle name="Note 5 4 2" xfId="2770" xr:uid="{0AAFD613-6C72-4C8E-A0E9-77EB0744AD28}"/>
    <cellStyle name="Note 5 5" xfId="2768" xr:uid="{0717FBA6-BF6D-4CD1-A408-10EDE4A8C4AA}"/>
    <cellStyle name="Note 6" xfId="1563" xr:uid="{00000000-0005-0000-0000-0000FB060000}"/>
    <cellStyle name="Note 6 2" xfId="1564" xr:uid="{00000000-0005-0000-0000-0000FC060000}"/>
    <cellStyle name="Note 6 2 2" xfId="2772" xr:uid="{F7A5EC30-6B71-4371-8D2F-80CECA3E80E6}"/>
    <cellStyle name="Note 6 3" xfId="2771" xr:uid="{B526A408-2D00-4D8B-95F8-7147C4BE6586}"/>
    <cellStyle name="Note 7" xfId="1565" xr:uid="{00000000-0005-0000-0000-0000FD060000}"/>
    <cellStyle name="Note 7 2" xfId="2773" xr:uid="{67CCFFD1-7CFE-4705-8518-F95AA0DC84D1}"/>
    <cellStyle name="Note 8" xfId="1566" xr:uid="{00000000-0005-0000-0000-0000FE060000}"/>
    <cellStyle name="Note 8 2" xfId="2774" xr:uid="{15A2C9A3-F889-4F56-ABCF-DB28DE58FA7E}"/>
    <cellStyle name="Note 9" xfId="1567" xr:uid="{00000000-0005-0000-0000-0000FF060000}"/>
    <cellStyle name="Note 9 2" xfId="2775" xr:uid="{AEA1F098-9E76-4AD6-9817-20B790E05C68}"/>
    <cellStyle name="oft Excel]_x000d__x000a_Comment=The open=/f lines load custom functions into the Paste Function list._x000d__x000a_Maximized=3_x000d__x000a_Basics=1_x000d__x000a_A" xfId="2609" xr:uid="{00000000-0005-0000-0000-000000070000}"/>
    <cellStyle name="Output 10" xfId="1568" xr:uid="{00000000-0005-0000-0000-000001070000}"/>
    <cellStyle name="Output 10 2" xfId="2776" xr:uid="{53AE710D-E19C-488D-9999-0F2BD1F1A577}"/>
    <cellStyle name="Output 11" xfId="1569" xr:uid="{00000000-0005-0000-0000-000002070000}"/>
    <cellStyle name="Output 11 2" xfId="2777" xr:uid="{015AE904-23BC-4B09-9C76-5478737C54D5}"/>
    <cellStyle name="Output 12" xfId="1570" xr:uid="{00000000-0005-0000-0000-000003070000}"/>
    <cellStyle name="Output 12 2" xfId="2778" xr:uid="{96AEC982-F66A-4550-B955-A02DEF1B5087}"/>
    <cellStyle name="Output 13" xfId="2436" xr:uid="{00000000-0005-0000-0000-000004070000}"/>
    <cellStyle name="Output 13 2" xfId="2929" xr:uid="{180E5E6B-67A9-410F-948F-C4DA03C21A6E}"/>
    <cellStyle name="Output 2" xfId="1571" xr:uid="{00000000-0005-0000-0000-000005070000}"/>
    <cellStyle name="Output 2 2" xfId="1572" xr:uid="{00000000-0005-0000-0000-000006070000}"/>
    <cellStyle name="Output 2 2 2" xfId="2780" xr:uid="{71A9A5B6-4F93-42FC-BD5D-E62C48F77A9B}"/>
    <cellStyle name="Output 2 3" xfId="1573" xr:uid="{00000000-0005-0000-0000-000007070000}"/>
    <cellStyle name="Output 2 3 2" xfId="2781" xr:uid="{CC5C29EB-9D87-4310-A7B7-9F05619EEA3F}"/>
    <cellStyle name="Output 2 4" xfId="2779" xr:uid="{5936A049-6EF4-4D32-9EC1-A5DE1A246B6F}"/>
    <cellStyle name="Output 3" xfId="1574" xr:uid="{00000000-0005-0000-0000-000008070000}"/>
    <cellStyle name="Output 3 2" xfId="1575" xr:uid="{00000000-0005-0000-0000-000009070000}"/>
    <cellStyle name="Output 3 2 2" xfId="2783" xr:uid="{F072A6FB-C76B-4D7C-B19D-285BF318BD71}"/>
    <cellStyle name="Output 3 3" xfId="1576" xr:uid="{00000000-0005-0000-0000-00000A070000}"/>
    <cellStyle name="Output 3 3 2" xfId="2784" xr:uid="{028FD2CA-905E-4E82-9B7A-0CCB20D6B2DE}"/>
    <cellStyle name="Output 3 4" xfId="2782" xr:uid="{C3BA2477-0A44-4141-9F70-E2F5115BC67F}"/>
    <cellStyle name="Output 4" xfId="1577" xr:uid="{00000000-0005-0000-0000-00000B070000}"/>
    <cellStyle name="Output 4 2" xfId="1578" xr:uid="{00000000-0005-0000-0000-00000C070000}"/>
    <cellStyle name="Output 4 2 2" xfId="2786" xr:uid="{DC22E4CD-69B3-45D6-B34A-60974F4E5B85}"/>
    <cellStyle name="Output 4 3" xfId="2785" xr:uid="{011C66B8-82DC-4C05-9784-AA3AFED89115}"/>
    <cellStyle name="Output 5" xfId="1579" xr:uid="{00000000-0005-0000-0000-00000D070000}"/>
    <cellStyle name="Output 5 2" xfId="1580" xr:uid="{00000000-0005-0000-0000-00000E070000}"/>
    <cellStyle name="Output 5 2 2" xfId="2788" xr:uid="{3D47A54D-AAB6-4AA5-A316-604B426CBF40}"/>
    <cellStyle name="Output 5 3" xfId="2787" xr:uid="{B55CC21F-7FA5-4DD4-BDB0-A7BED7A3E29A}"/>
    <cellStyle name="Output 6" xfId="1581" xr:uid="{00000000-0005-0000-0000-00000F070000}"/>
    <cellStyle name="Output 6 2" xfId="2789" xr:uid="{FACA509C-B1A9-41D4-8B8C-10D66E27D530}"/>
    <cellStyle name="Output 7" xfId="1582" xr:uid="{00000000-0005-0000-0000-000010070000}"/>
    <cellStyle name="Output 7 2" xfId="2790" xr:uid="{DE97CDEA-80C9-4C00-B553-99422519755C}"/>
    <cellStyle name="Output 8" xfId="1583" xr:uid="{00000000-0005-0000-0000-000011070000}"/>
    <cellStyle name="Output 8 2" xfId="2791" xr:uid="{F57E399D-65D0-46BA-B219-A2317B708F68}"/>
    <cellStyle name="Output 9" xfId="1584" xr:uid="{00000000-0005-0000-0000-000012070000}"/>
    <cellStyle name="Output 9 2" xfId="2792" xr:uid="{2BD7280A-B0F5-48C5-B225-E12A2D247DA5}"/>
    <cellStyle name="Percent" xfId="2941" builtinId="5"/>
    <cellStyle name="Percent [0]" xfId="1585" xr:uid="{00000000-0005-0000-0000-000013070000}"/>
    <cellStyle name="Percent [00]" xfId="1586" xr:uid="{00000000-0005-0000-0000-000014070000}"/>
    <cellStyle name="Percent [2]" xfId="1587" xr:uid="{00000000-0005-0000-0000-000015070000}"/>
    <cellStyle name="Percent [2] 2" xfId="1588" xr:uid="{00000000-0005-0000-0000-000016070000}"/>
    <cellStyle name="Percent [2] 2 2" xfId="1589" xr:uid="{00000000-0005-0000-0000-000017070000}"/>
    <cellStyle name="Percent [2] 2 3" xfId="1590" xr:uid="{00000000-0005-0000-0000-000018070000}"/>
    <cellStyle name="Percent [2] 2 4" xfId="1591" xr:uid="{00000000-0005-0000-0000-000019070000}"/>
    <cellStyle name="Percent [2] 2 5" xfId="1592" xr:uid="{00000000-0005-0000-0000-00001A070000}"/>
    <cellStyle name="Percent [2] 3" xfId="1593" xr:uid="{00000000-0005-0000-0000-00001B070000}"/>
    <cellStyle name="Percent [2] 3 2" xfId="1594" xr:uid="{00000000-0005-0000-0000-00001C070000}"/>
    <cellStyle name="Percent [2] 4" xfId="1595" xr:uid="{00000000-0005-0000-0000-00001D070000}"/>
    <cellStyle name="Percent [2] 5" xfId="1596" xr:uid="{00000000-0005-0000-0000-00001E070000}"/>
    <cellStyle name="Percent [2] 6" xfId="1597" xr:uid="{00000000-0005-0000-0000-00001F070000}"/>
    <cellStyle name="Percent [2] 7" xfId="1598" xr:uid="{00000000-0005-0000-0000-000020070000}"/>
    <cellStyle name="Percent [2] 8" xfId="1599" xr:uid="{00000000-0005-0000-0000-000021070000}"/>
    <cellStyle name="Percent [2] 9" xfId="1600" xr:uid="{00000000-0005-0000-0000-000022070000}"/>
    <cellStyle name="Percent 10" xfId="1601" xr:uid="{00000000-0005-0000-0000-000023070000}"/>
    <cellStyle name="Percent 10 2" xfId="1602" xr:uid="{00000000-0005-0000-0000-000024070000}"/>
    <cellStyle name="Percent 10 2 2" xfId="1603" xr:uid="{00000000-0005-0000-0000-000025070000}"/>
    <cellStyle name="Percent 11" xfId="1604" xr:uid="{00000000-0005-0000-0000-000026070000}"/>
    <cellStyle name="Percent 11 2" xfId="1605" xr:uid="{00000000-0005-0000-0000-000027070000}"/>
    <cellStyle name="Percent 11 2 2" xfId="1606" xr:uid="{00000000-0005-0000-0000-000028070000}"/>
    <cellStyle name="Percent 12" xfId="1607" xr:uid="{00000000-0005-0000-0000-000029070000}"/>
    <cellStyle name="Percent 12 2" xfId="1608" xr:uid="{00000000-0005-0000-0000-00002A070000}"/>
    <cellStyle name="Percent 12 3" xfId="1609" xr:uid="{00000000-0005-0000-0000-00002B070000}"/>
    <cellStyle name="Percent 12 4" xfId="1610" xr:uid="{00000000-0005-0000-0000-00002C070000}"/>
    <cellStyle name="Percent 12 5" xfId="1611" xr:uid="{00000000-0005-0000-0000-00002D070000}"/>
    <cellStyle name="Percent 12 6" xfId="1612" xr:uid="{00000000-0005-0000-0000-00002E070000}"/>
    <cellStyle name="Percent 12 7" xfId="1613" xr:uid="{00000000-0005-0000-0000-00002F070000}"/>
    <cellStyle name="Percent 13" xfId="1614" xr:uid="{00000000-0005-0000-0000-000030070000}"/>
    <cellStyle name="Percent 13 2" xfId="1615" xr:uid="{00000000-0005-0000-0000-000031070000}"/>
    <cellStyle name="Percent 14" xfId="1616" xr:uid="{00000000-0005-0000-0000-000032070000}"/>
    <cellStyle name="Percent 15" xfId="1617" xr:uid="{00000000-0005-0000-0000-000033070000}"/>
    <cellStyle name="Percent 16" xfId="1618" xr:uid="{00000000-0005-0000-0000-000034070000}"/>
    <cellStyle name="Percent 17" xfId="1619" xr:uid="{00000000-0005-0000-0000-000035070000}"/>
    <cellStyle name="Percent 17 2" xfId="1620" xr:uid="{00000000-0005-0000-0000-000036070000}"/>
    <cellStyle name="Percent 18" xfId="1621" xr:uid="{00000000-0005-0000-0000-000037070000}"/>
    <cellStyle name="Percent 19" xfId="2437" xr:uid="{00000000-0005-0000-0000-000038070000}"/>
    <cellStyle name="Percent 2" xfId="1622" xr:uid="{00000000-0005-0000-0000-000039070000}"/>
    <cellStyle name="Percent 2 10" xfId="1623" xr:uid="{00000000-0005-0000-0000-00003A070000}"/>
    <cellStyle name="Percent 2 11" xfId="1624" xr:uid="{00000000-0005-0000-0000-00003B070000}"/>
    <cellStyle name="Percent 2 12" xfId="1625" xr:uid="{00000000-0005-0000-0000-00003C070000}"/>
    <cellStyle name="Percent 2 13" xfId="1626" xr:uid="{00000000-0005-0000-0000-00003D070000}"/>
    <cellStyle name="Percent 2 14" xfId="1627" xr:uid="{00000000-0005-0000-0000-00003E070000}"/>
    <cellStyle name="Percent 2 15" xfId="1628" xr:uid="{00000000-0005-0000-0000-00003F070000}"/>
    <cellStyle name="Percent 2 16" xfId="1629" xr:uid="{00000000-0005-0000-0000-000040070000}"/>
    <cellStyle name="Percent 2 17" xfId="1630" xr:uid="{00000000-0005-0000-0000-000041070000}"/>
    <cellStyle name="Percent 2 18" xfId="1631" xr:uid="{00000000-0005-0000-0000-000042070000}"/>
    <cellStyle name="Percent 2 19" xfId="1632" xr:uid="{00000000-0005-0000-0000-000043070000}"/>
    <cellStyle name="Percent 2 2" xfId="1633" xr:uid="{00000000-0005-0000-0000-000044070000}"/>
    <cellStyle name="Percent 2 2 2" xfId="1634" xr:uid="{00000000-0005-0000-0000-000045070000}"/>
    <cellStyle name="Percent 2 2 3" xfId="1635" xr:uid="{00000000-0005-0000-0000-000046070000}"/>
    <cellStyle name="Percent 2 20" xfId="1636" xr:uid="{00000000-0005-0000-0000-000047070000}"/>
    <cellStyle name="Percent 2 21" xfId="1637" xr:uid="{00000000-0005-0000-0000-000048070000}"/>
    <cellStyle name="Percent 2 22" xfId="1638" xr:uid="{00000000-0005-0000-0000-000049070000}"/>
    <cellStyle name="Percent 2 23" xfId="2438" xr:uid="{00000000-0005-0000-0000-00004A070000}"/>
    <cellStyle name="Percent 2 3" xfId="1639" xr:uid="{00000000-0005-0000-0000-00004B070000}"/>
    <cellStyle name="Percent 2 4" xfId="1640" xr:uid="{00000000-0005-0000-0000-00004C070000}"/>
    <cellStyle name="Percent 2 5" xfId="1641" xr:uid="{00000000-0005-0000-0000-00004D070000}"/>
    <cellStyle name="Percent 2 6" xfId="1642" xr:uid="{00000000-0005-0000-0000-00004E070000}"/>
    <cellStyle name="Percent 2 7" xfId="1643" xr:uid="{00000000-0005-0000-0000-00004F070000}"/>
    <cellStyle name="Percent 2 8" xfId="1644" xr:uid="{00000000-0005-0000-0000-000050070000}"/>
    <cellStyle name="Percent 2 9" xfId="1645" xr:uid="{00000000-0005-0000-0000-000051070000}"/>
    <cellStyle name="Percent 20" xfId="2610" xr:uid="{00000000-0005-0000-0000-000052070000}"/>
    <cellStyle name="Percent 21" xfId="2611" xr:uid="{00000000-0005-0000-0000-000053070000}"/>
    <cellStyle name="Percent 22" xfId="2702" xr:uid="{00000000-0005-0000-0000-000054070000}"/>
    <cellStyle name="Percent 3" xfId="1646" xr:uid="{00000000-0005-0000-0000-000055070000}"/>
    <cellStyle name="Percent 3 2" xfId="1647" xr:uid="{00000000-0005-0000-0000-000056070000}"/>
    <cellStyle name="Percent 3 2 2" xfId="1648" xr:uid="{00000000-0005-0000-0000-000057070000}"/>
    <cellStyle name="Percent 3 2 3" xfId="1649" xr:uid="{00000000-0005-0000-0000-000058070000}"/>
    <cellStyle name="Percent 3 2 4" xfId="1650" xr:uid="{00000000-0005-0000-0000-000059070000}"/>
    <cellStyle name="Percent 3 2 5" xfId="1651" xr:uid="{00000000-0005-0000-0000-00005A070000}"/>
    <cellStyle name="Percent 3 3" xfId="1652" xr:uid="{00000000-0005-0000-0000-00005B070000}"/>
    <cellStyle name="Percent 3 3 2" xfId="2612" xr:uid="{00000000-0005-0000-0000-00005C070000}"/>
    <cellStyle name="Percent 3 4" xfId="1653" xr:uid="{00000000-0005-0000-0000-00005D070000}"/>
    <cellStyle name="Percent 3 5" xfId="1654" xr:uid="{00000000-0005-0000-0000-00005E070000}"/>
    <cellStyle name="Percent 3 6" xfId="1655" xr:uid="{00000000-0005-0000-0000-00005F070000}"/>
    <cellStyle name="Percent 3 7" xfId="1656" xr:uid="{00000000-0005-0000-0000-000060070000}"/>
    <cellStyle name="Percent 3 8" xfId="1657" xr:uid="{00000000-0005-0000-0000-000061070000}"/>
    <cellStyle name="Percent 3 9" xfId="1658" xr:uid="{00000000-0005-0000-0000-000062070000}"/>
    <cellStyle name="Percent 4" xfId="1659" xr:uid="{00000000-0005-0000-0000-000063070000}"/>
    <cellStyle name="Percent 4 10" xfId="1660" xr:uid="{00000000-0005-0000-0000-000064070000}"/>
    <cellStyle name="Percent 4 11" xfId="1661" xr:uid="{00000000-0005-0000-0000-000065070000}"/>
    <cellStyle name="Percent 4 12" xfId="1662" xr:uid="{00000000-0005-0000-0000-000066070000}"/>
    <cellStyle name="Percent 4 13" xfId="1663" xr:uid="{00000000-0005-0000-0000-000067070000}"/>
    <cellStyle name="Percent 4 14" xfId="1664" xr:uid="{00000000-0005-0000-0000-000068070000}"/>
    <cellStyle name="Percent 4 2" xfId="1665" xr:uid="{00000000-0005-0000-0000-000069070000}"/>
    <cellStyle name="Percent 4 3" xfId="1666" xr:uid="{00000000-0005-0000-0000-00006A070000}"/>
    <cellStyle name="Percent 4 4" xfId="1667" xr:uid="{00000000-0005-0000-0000-00006B070000}"/>
    <cellStyle name="Percent 4 5" xfId="1668" xr:uid="{00000000-0005-0000-0000-00006C070000}"/>
    <cellStyle name="Percent 4 6" xfId="1669" xr:uid="{00000000-0005-0000-0000-00006D070000}"/>
    <cellStyle name="Percent 4 7" xfId="1670" xr:uid="{00000000-0005-0000-0000-00006E070000}"/>
    <cellStyle name="Percent 4 8" xfId="1671" xr:uid="{00000000-0005-0000-0000-00006F070000}"/>
    <cellStyle name="Percent 4 9" xfId="1672" xr:uid="{00000000-0005-0000-0000-000070070000}"/>
    <cellStyle name="Percent 5" xfId="14" xr:uid="{00000000-0005-0000-0000-000071070000}"/>
    <cellStyle name="Percent 5 2" xfId="1673" xr:uid="{00000000-0005-0000-0000-000072070000}"/>
    <cellStyle name="Percent 5 2 2" xfId="1674" xr:uid="{00000000-0005-0000-0000-000073070000}"/>
    <cellStyle name="Percent 5 3" xfId="1675" xr:uid="{00000000-0005-0000-0000-000074070000}"/>
    <cellStyle name="Percent 6" xfId="1676" xr:uid="{00000000-0005-0000-0000-000075070000}"/>
    <cellStyle name="Percent 6 2" xfId="1677" xr:uid="{00000000-0005-0000-0000-000076070000}"/>
    <cellStyle name="Percent 6 3" xfId="1678" xr:uid="{00000000-0005-0000-0000-000077070000}"/>
    <cellStyle name="Percent 6 4" xfId="1679" xr:uid="{00000000-0005-0000-0000-000078070000}"/>
    <cellStyle name="Percent 7" xfId="1680" xr:uid="{00000000-0005-0000-0000-000079070000}"/>
    <cellStyle name="Percent 7 2" xfId="1681" xr:uid="{00000000-0005-0000-0000-00007A070000}"/>
    <cellStyle name="Percent 7 3" xfId="2613" xr:uid="{00000000-0005-0000-0000-00007B070000}"/>
    <cellStyle name="Percent 8" xfId="1682" xr:uid="{00000000-0005-0000-0000-00007C070000}"/>
    <cellStyle name="Percent 9" xfId="1683" xr:uid="{00000000-0005-0000-0000-00007D070000}"/>
    <cellStyle name="PERCENTAGE" xfId="1684" xr:uid="{00000000-0005-0000-0000-00007E070000}"/>
    <cellStyle name="PERCENTAGE 2" xfId="1685" xr:uid="{00000000-0005-0000-0000-00007F070000}"/>
    <cellStyle name="PrePop Currency (0)" xfId="1686" xr:uid="{00000000-0005-0000-0000-000080070000}"/>
    <cellStyle name="PrePop Currency (2)" xfId="1687" xr:uid="{00000000-0005-0000-0000-000081070000}"/>
    <cellStyle name="PrePop Units (0)" xfId="1688" xr:uid="{00000000-0005-0000-0000-000082070000}"/>
    <cellStyle name="PrePop Units (1)" xfId="1689" xr:uid="{00000000-0005-0000-0000-000083070000}"/>
    <cellStyle name="PrePop Units (2)" xfId="1690" xr:uid="{00000000-0005-0000-0000-000084070000}"/>
    <cellStyle name="prot" xfId="1691" xr:uid="{00000000-0005-0000-0000-000085070000}"/>
    <cellStyle name="pwstyle" xfId="1692" xr:uid="{00000000-0005-0000-0000-000086070000}"/>
    <cellStyle name="Q" xfId="1693" xr:uid="{00000000-0005-0000-0000-000087070000}"/>
    <cellStyle name="Q_CSS_Q2'51_C1_Nop" xfId="1694" xr:uid="{00000000-0005-0000-0000-000088070000}"/>
    <cellStyle name="Quantity" xfId="1695" xr:uid="{00000000-0005-0000-0000-000089070000}"/>
    <cellStyle name="Quantity 2" xfId="1696" xr:uid="{00000000-0005-0000-0000-00008A070000}"/>
    <cellStyle name="Quantity 2 2" xfId="1697" xr:uid="{00000000-0005-0000-0000-00008B070000}"/>
    <cellStyle name="Quantity 2 3" xfId="1698" xr:uid="{00000000-0005-0000-0000-00008C070000}"/>
    <cellStyle name="Quantity 2 4" xfId="1699" xr:uid="{00000000-0005-0000-0000-00008D070000}"/>
    <cellStyle name="Quantity 2 5" xfId="1700" xr:uid="{00000000-0005-0000-0000-00008E070000}"/>
    <cellStyle name="Quantity 2_X2" xfId="1701" xr:uid="{00000000-0005-0000-0000-00008F070000}"/>
    <cellStyle name="Quantity 3" xfId="1702" xr:uid="{00000000-0005-0000-0000-000090070000}"/>
    <cellStyle name="Quantity 3 2" xfId="1703" xr:uid="{00000000-0005-0000-0000-000091070000}"/>
    <cellStyle name="Quantity 3_X2" xfId="1704" xr:uid="{00000000-0005-0000-0000-000092070000}"/>
    <cellStyle name="Quantity 4" xfId="1705" xr:uid="{00000000-0005-0000-0000-000093070000}"/>
    <cellStyle name="Quantity 5" xfId="1706" xr:uid="{00000000-0005-0000-0000-000094070000}"/>
    <cellStyle name="Quantity 6" xfId="1707" xr:uid="{00000000-0005-0000-0000-000095070000}"/>
    <cellStyle name="Quantity 7" xfId="1708" xr:uid="{00000000-0005-0000-0000-000096070000}"/>
    <cellStyle name="Quantity 8" xfId="1709" xr:uid="{00000000-0005-0000-0000-000097070000}"/>
    <cellStyle name="Quantity 9" xfId="1710" xr:uid="{00000000-0005-0000-0000-000098070000}"/>
    <cellStyle name="Quantity_GFN_Q2'53_X2" xfId="1711" xr:uid="{00000000-0005-0000-0000-000099070000}"/>
    <cellStyle name="Rittichai" xfId="1712" xr:uid="{00000000-0005-0000-0000-00009A070000}"/>
    <cellStyle name="RMG - PB01.93" xfId="1713" xr:uid="{00000000-0005-0000-0000-00009B070000}"/>
    <cellStyle name="SAPBEXaggData" xfId="1714" xr:uid="{00000000-0005-0000-0000-00009C070000}"/>
    <cellStyle name="SAPBEXaggData 2" xfId="2793" xr:uid="{CA2B7896-162A-4C98-B192-48F1D3ADACB4}"/>
    <cellStyle name="SAPBEXaggDataEmph" xfId="1715" xr:uid="{00000000-0005-0000-0000-00009D070000}"/>
    <cellStyle name="SAPBEXaggDataEmph 2" xfId="1716" xr:uid="{00000000-0005-0000-0000-00009E070000}"/>
    <cellStyle name="SAPBEXaggDataEmph 2 2" xfId="2795" xr:uid="{0DA497F8-B312-4898-8608-954E983585C9}"/>
    <cellStyle name="SAPBEXaggDataEmph 3" xfId="2794" xr:uid="{D92D589D-C92F-47FE-BC54-70F3ECEA80BE}"/>
    <cellStyle name="SAPBEXaggItem" xfId="1717" xr:uid="{00000000-0005-0000-0000-00009F070000}"/>
    <cellStyle name="SAPBEXaggItem 2" xfId="2796" xr:uid="{0E391AFF-292E-498E-A4E4-A5A0CA62D94E}"/>
    <cellStyle name="SAPBEXaggItemX" xfId="1718" xr:uid="{00000000-0005-0000-0000-0000A0070000}"/>
    <cellStyle name="SAPBEXaggItemX 2" xfId="1719" xr:uid="{00000000-0005-0000-0000-0000A1070000}"/>
    <cellStyle name="SAPBEXaggItemX 2 2" xfId="2798" xr:uid="{D215806C-C04B-43EA-8528-AB9B2C4F87BB}"/>
    <cellStyle name="SAPBEXaggItemX 3" xfId="2797" xr:uid="{B6298639-D01F-468A-B3F4-02D1C1EFF782}"/>
    <cellStyle name="SAPBEXchaText" xfId="1720" xr:uid="{00000000-0005-0000-0000-0000A2070000}"/>
    <cellStyle name="SAPBEXchaText 2" xfId="1721" xr:uid="{00000000-0005-0000-0000-0000A3070000}"/>
    <cellStyle name="SAPBEXchaText 2 2" xfId="2800" xr:uid="{8A417EEC-09D3-4C6B-A4A2-6801DEA8E5F3}"/>
    <cellStyle name="SAPBEXchaText 3" xfId="2799" xr:uid="{1B017956-4213-4713-9505-687271480EF1}"/>
    <cellStyle name="SAPBEXexcBad7" xfId="1722" xr:uid="{00000000-0005-0000-0000-0000A4070000}"/>
    <cellStyle name="SAPBEXexcBad7 2" xfId="1723" xr:uid="{00000000-0005-0000-0000-0000A5070000}"/>
    <cellStyle name="SAPBEXexcBad7 2 2" xfId="2802" xr:uid="{13D853F9-1B2D-48F0-BC57-C1FD9931DD05}"/>
    <cellStyle name="SAPBEXexcBad7 3" xfId="2801" xr:uid="{815B7122-21F0-4672-BD8B-CC3C4C269C23}"/>
    <cellStyle name="SAPBEXexcBad8" xfId="1724" xr:uid="{00000000-0005-0000-0000-0000A6070000}"/>
    <cellStyle name="SAPBEXexcBad8 2" xfId="1725" xr:uid="{00000000-0005-0000-0000-0000A7070000}"/>
    <cellStyle name="SAPBEXexcBad8 2 2" xfId="2804" xr:uid="{11E173D6-D863-488A-A37C-86A2E1A50BE3}"/>
    <cellStyle name="SAPBEXexcBad8 3" xfId="2803" xr:uid="{6A93030E-39E8-4965-8020-EC48249A3561}"/>
    <cellStyle name="SAPBEXexcBad9" xfId="1726" xr:uid="{00000000-0005-0000-0000-0000A8070000}"/>
    <cellStyle name="SAPBEXexcBad9 2" xfId="1727" xr:uid="{00000000-0005-0000-0000-0000A9070000}"/>
    <cellStyle name="SAPBEXexcBad9 2 2" xfId="2806" xr:uid="{6E5CFF0C-BA5E-493B-9FB2-530E2C823072}"/>
    <cellStyle name="SAPBEXexcBad9 3" xfId="2805" xr:uid="{E15C8316-D344-4E6C-B216-59ACADAD7BD8}"/>
    <cellStyle name="SAPBEXexcCritical4" xfId="1728" xr:uid="{00000000-0005-0000-0000-0000AA070000}"/>
    <cellStyle name="SAPBEXexcCritical4 2" xfId="1729" xr:uid="{00000000-0005-0000-0000-0000AB070000}"/>
    <cellStyle name="SAPBEXexcCritical4 2 2" xfId="2808" xr:uid="{9CF13EB8-0D14-4933-820C-D4AD6F01425F}"/>
    <cellStyle name="SAPBEXexcCritical4 3" xfId="2807" xr:uid="{20432315-89F1-44FE-9DE0-920FC6DF03F1}"/>
    <cellStyle name="SAPBEXexcCritical5" xfId="1730" xr:uid="{00000000-0005-0000-0000-0000AC070000}"/>
    <cellStyle name="SAPBEXexcCritical5 2" xfId="1731" xr:uid="{00000000-0005-0000-0000-0000AD070000}"/>
    <cellStyle name="SAPBEXexcCritical5 2 2" xfId="2810" xr:uid="{D7134E35-E07A-45D3-BD82-505AFEC8E14B}"/>
    <cellStyle name="SAPBEXexcCritical5 3" xfId="2809" xr:uid="{D171563B-25CE-434C-ABBC-537A7433CF6F}"/>
    <cellStyle name="SAPBEXexcCritical6" xfId="1732" xr:uid="{00000000-0005-0000-0000-0000AE070000}"/>
    <cellStyle name="SAPBEXexcCritical6 2" xfId="1733" xr:uid="{00000000-0005-0000-0000-0000AF070000}"/>
    <cellStyle name="SAPBEXexcCritical6 2 2" xfId="2812" xr:uid="{DC9DBF70-A52D-4280-B597-FA01AC31916F}"/>
    <cellStyle name="SAPBEXexcCritical6 3" xfId="2811" xr:uid="{A3C66669-7B36-4490-86A0-3232058B923C}"/>
    <cellStyle name="SAPBEXexcGood1" xfId="1734" xr:uid="{00000000-0005-0000-0000-0000B0070000}"/>
    <cellStyle name="SAPBEXexcGood1 2" xfId="1735" xr:uid="{00000000-0005-0000-0000-0000B1070000}"/>
    <cellStyle name="SAPBEXexcGood1 2 2" xfId="2814" xr:uid="{29050D69-7552-4094-8782-24DB9C34F59B}"/>
    <cellStyle name="SAPBEXexcGood1 3" xfId="2813" xr:uid="{972D6FC3-E5C1-4793-A665-BA60658B5BFE}"/>
    <cellStyle name="SAPBEXexcGood2" xfId="1736" xr:uid="{00000000-0005-0000-0000-0000B2070000}"/>
    <cellStyle name="SAPBEXexcGood2 2" xfId="1737" xr:uid="{00000000-0005-0000-0000-0000B3070000}"/>
    <cellStyle name="SAPBEXexcGood2 2 2" xfId="2816" xr:uid="{B1D7F997-B042-4C2B-8438-0FE44A789E6E}"/>
    <cellStyle name="SAPBEXexcGood2 3" xfId="2815" xr:uid="{C536086A-F425-40E6-9EC5-C5C5BD7E23A8}"/>
    <cellStyle name="SAPBEXexcGood3" xfId="1738" xr:uid="{00000000-0005-0000-0000-0000B4070000}"/>
    <cellStyle name="SAPBEXexcGood3 2" xfId="1739" xr:uid="{00000000-0005-0000-0000-0000B5070000}"/>
    <cellStyle name="SAPBEXexcGood3 2 2" xfId="2818" xr:uid="{4405E3A4-4B32-4EAA-8F44-8296082ECDCC}"/>
    <cellStyle name="SAPBEXexcGood3 3" xfId="2817" xr:uid="{8840F282-0324-4EFE-A2AE-2CC8CE98CAA2}"/>
    <cellStyle name="SAPBEXfilterDrill" xfId="1740" xr:uid="{00000000-0005-0000-0000-0000B6070000}"/>
    <cellStyle name="SAPBEXfilterDrill 2" xfId="2819" xr:uid="{DEFB2B82-5C39-4E55-A6C7-CA870227723E}"/>
    <cellStyle name="SAPBEXfilterItem" xfId="1741" xr:uid="{00000000-0005-0000-0000-0000B7070000}"/>
    <cellStyle name="SAPBEXfilterItem 2" xfId="1742" xr:uid="{00000000-0005-0000-0000-0000B8070000}"/>
    <cellStyle name="SAPBEXfilterText" xfId="1743" xr:uid="{00000000-0005-0000-0000-0000B9070000}"/>
    <cellStyle name="SAPBEXformats" xfId="1744" xr:uid="{00000000-0005-0000-0000-0000BA070000}"/>
    <cellStyle name="SAPBEXformats 2" xfId="1745" xr:uid="{00000000-0005-0000-0000-0000BB070000}"/>
    <cellStyle name="SAPBEXformats 2 2" xfId="2821" xr:uid="{8664CA23-56EE-4BF0-95DF-AC54220BCDDE}"/>
    <cellStyle name="SAPBEXformats 3" xfId="2820" xr:uid="{B214BA71-C613-4B8B-B334-0124F72D8C86}"/>
    <cellStyle name="SAPBEXheaderItem" xfId="1746" xr:uid="{00000000-0005-0000-0000-0000BC070000}"/>
    <cellStyle name="SAPBEXheaderItem 2" xfId="1747" xr:uid="{00000000-0005-0000-0000-0000BD070000}"/>
    <cellStyle name="SAPBEXheaderItem 2 2" xfId="2823" xr:uid="{26F6252C-2489-42FF-912D-972146B9A7AD}"/>
    <cellStyle name="SAPBEXheaderItem 3" xfId="2822" xr:uid="{1EEC0811-7766-44AB-8F0E-0DC991B28240}"/>
    <cellStyle name="SAPBEXheaderText" xfId="1748" xr:uid="{00000000-0005-0000-0000-0000BE070000}"/>
    <cellStyle name="SAPBEXheaderText 2" xfId="1749" xr:uid="{00000000-0005-0000-0000-0000BF070000}"/>
    <cellStyle name="SAPBEXheaderText 2 2" xfId="2825" xr:uid="{C0A41929-65E5-4425-9C74-7A2454BD8582}"/>
    <cellStyle name="SAPBEXheaderText 3" xfId="2824" xr:uid="{AF109735-21BA-428B-8B32-4C8FE9D17A83}"/>
    <cellStyle name="SAPBEXHLevel0" xfId="1750" xr:uid="{00000000-0005-0000-0000-0000C0070000}"/>
    <cellStyle name="SAPBEXHLevel0 2" xfId="1751" xr:uid="{00000000-0005-0000-0000-0000C1070000}"/>
    <cellStyle name="SAPBEXHLevel0 2 2" xfId="2827" xr:uid="{F758F95A-E1F6-4907-AD03-B620DAE1ED1E}"/>
    <cellStyle name="SAPBEXHLevel0 3" xfId="2826" xr:uid="{48712C1D-387A-476C-A557-5F335D1CF88D}"/>
    <cellStyle name="SAPBEXHLevel0X" xfId="1752" xr:uid="{00000000-0005-0000-0000-0000C2070000}"/>
    <cellStyle name="SAPBEXHLevel0X 2" xfId="1753" xr:uid="{00000000-0005-0000-0000-0000C3070000}"/>
    <cellStyle name="SAPBEXHLevel0X 2 2" xfId="2829" xr:uid="{08B13412-01D5-4109-BEF3-934DA076A49E}"/>
    <cellStyle name="SAPBEXHLevel0X 3" xfId="2828" xr:uid="{C92D4BFF-1802-46AD-A175-9322FCFEFAC9}"/>
    <cellStyle name="SAPBEXHLevel1" xfId="1754" xr:uid="{00000000-0005-0000-0000-0000C4070000}"/>
    <cellStyle name="SAPBEXHLevel1 2" xfId="1755" xr:uid="{00000000-0005-0000-0000-0000C5070000}"/>
    <cellStyle name="SAPBEXHLevel1 2 2" xfId="2831" xr:uid="{C0AD304C-595D-4561-9E6B-0065BDB8E96F}"/>
    <cellStyle name="SAPBEXHLevel1 3" xfId="2830" xr:uid="{1AD9247A-0A60-400D-B67C-ED3057A41699}"/>
    <cellStyle name="SAPBEXHLevel1X" xfId="1756" xr:uid="{00000000-0005-0000-0000-0000C6070000}"/>
    <cellStyle name="SAPBEXHLevel1X 2" xfId="1757" xr:uid="{00000000-0005-0000-0000-0000C7070000}"/>
    <cellStyle name="SAPBEXHLevel1X 2 2" xfId="2833" xr:uid="{68B370A0-C8E4-4449-A91F-18E4347EAEA1}"/>
    <cellStyle name="SAPBEXHLevel1X 3" xfId="2832" xr:uid="{C34D5637-A620-4A37-9D87-74E4481D4BE5}"/>
    <cellStyle name="SAPBEXHLevel2" xfId="1758" xr:uid="{00000000-0005-0000-0000-0000C8070000}"/>
    <cellStyle name="SAPBEXHLevel2 2" xfId="1759" xr:uid="{00000000-0005-0000-0000-0000C9070000}"/>
    <cellStyle name="SAPBEXHLevel2 2 2" xfId="2835" xr:uid="{088ADEA8-929A-4D89-A8BB-02C5CC277F2D}"/>
    <cellStyle name="SAPBEXHLevel2 3" xfId="2834" xr:uid="{27861D46-9C41-4337-8AEF-3DC13614A888}"/>
    <cellStyle name="SAPBEXHLevel2X" xfId="1760" xr:uid="{00000000-0005-0000-0000-0000CA070000}"/>
    <cellStyle name="SAPBEXHLevel2X 2" xfId="1761" xr:uid="{00000000-0005-0000-0000-0000CB070000}"/>
    <cellStyle name="SAPBEXHLevel2X 2 2" xfId="2837" xr:uid="{903D6293-6A75-454A-9E13-2D8FAA8938C6}"/>
    <cellStyle name="SAPBEXHLevel2X 3" xfId="2836" xr:uid="{4DBD8B42-5C3E-425F-B234-EADFB6F444C6}"/>
    <cellStyle name="SAPBEXHLevel3" xfId="1762" xr:uid="{00000000-0005-0000-0000-0000CC070000}"/>
    <cellStyle name="SAPBEXHLevel3 2" xfId="1763" xr:uid="{00000000-0005-0000-0000-0000CD070000}"/>
    <cellStyle name="SAPBEXHLevel3 2 2" xfId="2839" xr:uid="{4EF34F6F-C475-4CF3-AA48-FFA2E929FABD}"/>
    <cellStyle name="SAPBEXHLevel3 3" xfId="2838" xr:uid="{6E03445F-E99A-4E5C-9FEC-8E2E8248AAD5}"/>
    <cellStyle name="SAPBEXHLevel3X" xfId="1764" xr:uid="{00000000-0005-0000-0000-0000CE070000}"/>
    <cellStyle name="SAPBEXHLevel3X 2" xfId="1765" xr:uid="{00000000-0005-0000-0000-0000CF070000}"/>
    <cellStyle name="SAPBEXHLevel3X 2 2" xfId="2841" xr:uid="{5C0F33BB-34B1-44E2-AB2B-25040E354FB8}"/>
    <cellStyle name="SAPBEXHLevel3X 3" xfId="2840" xr:uid="{1A64DDBE-7E85-45F1-8E88-6174C09FE346}"/>
    <cellStyle name="SAPBEXresData" xfId="1766" xr:uid="{00000000-0005-0000-0000-0000D0070000}"/>
    <cellStyle name="SAPBEXresData 2" xfId="1767" xr:uid="{00000000-0005-0000-0000-0000D1070000}"/>
    <cellStyle name="SAPBEXresData 2 2" xfId="2843" xr:uid="{AC2C0606-4A21-450E-A703-042E2EFCD4E8}"/>
    <cellStyle name="SAPBEXresData 3" xfId="2842" xr:uid="{573AE604-3067-46A1-8185-FD5D54C255A3}"/>
    <cellStyle name="SAPBEXresDataEmph" xfId="1768" xr:uid="{00000000-0005-0000-0000-0000D2070000}"/>
    <cellStyle name="SAPBEXresDataEmph 2" xfId="1769" xr:uid="{00000000-0005-0000-0000-0000D3070000}"/>
    <cellStyle name="SAPBEXresDataEmph 2 2" xfId="2845" xr:uid="{0B3510EE-94DC-401C-B902-6100BE5325FA}"/>
    <cellStyle name="SAPBEXresDataEmph 3" xfId="2844" xr:uid="{09E987DB-AB54-443F-A9DF-5EBED90E6874}"/>
    <cellStyle name="SAPBEXresItem" xfId="1770" xr:uid="{00000000-0005-0000-0000-0000D4070000}"/>
    <cellStyle name="SAPBEXresItem 2" xfId="1771" xr:uid="{00000000-0005-0000-0000-0000D5070000}"/>
    <cellStyle name="SAPBEXresItem 2 2" xfId="2847" xr:uid="{49782B94-A47E-4B40-AC3A-948F6589D87E}"/>
    <cellStyle name="SAPBEXresItem 3" xfId="2846" xr:uid="{0B099C0C-6911-494B-93B9-FC9ECFEB7EEB}"/>
    <cellStyle name="SAPBEXresItemX" xfId="1772" xr:uid="{00000000-0005-0000-0000-0000D6070000}"/>
    <cellStyle name="SAPBEXresItemX 2" xfId="1773" xr:uid="{00000000-0005-0000-0000-0000D7070000}"/>
    <cellStyle name="SAPBEXresItemX 2 2" xfId="2849" xr:uid="{2BE0A26F-FFC1-40B3-9FBC-8E3CF8EFF2DB}"/>
    <cellStyle name="SAPBEXresItemX 3" xfId="2848" xr:uid="{BA629453-1CAB-4892-8BED-F8206CBEE00F}"/>
    <cellStyle name="SAPBEXstdData" xfId="1774" xr:uid="{00000000-0005-0000-0000-0000D8070000}"/>
    <cellStyle name="SAPBEXstdData 2" xfId="2850" xr:uid="{23884527-E8EB-4622-AFAE-D35917991290}"/>
    <cellStyle name="SAPBEXstdDataEmph" xfId="1775" xr:uid="{00000000-0005-0000-0000-0000D9070000}"/>
    <cellStyle name="SAPBEXstdDataEmph 2" xfId="1776" xr:uid="{00000000-0005-0000-0000-0000DA070000}"/>
    <cellStyle name="SAPBEXstdDataEmph 2 2" xfId="2852" xr:uid="{4CBA22EE-8595-4811-B66C-228307AFE746}"/>
    <cellStyle name="SAPBEXstdDataEmph 3" xfId="2851" xr:uid="{4DF7B4DF-5661-4288-8144-D5CD481C10C5}"/>
    <cellStyle name="SAPBEXstdItem" xfId="1777" xr:uid="{00000000-0005-0000-0000-0000DB070000}"/>
    <cellStyle name="SAPBEXstdItem 2" xfId="1778" xr:uid="{00000000-0005-0000-0000-0000DC070000}"/>
    <cellStyle name="SAPBEXstdItem 2 2" xfId="2854" xr:uid="{FE646470-5C00-4149-A136-FC8FA258B1C9}"/>
    <cellStyle name="SAPBEXstdItem 3" xfId="2853" xr:uid="{7620D7B3-2F2E-460F-A0D1-14B4F7632713}"/>
    <cellStyle name="SAPBEXstdItemX" xfId="1779" xr:uid="{00000000-0005-0000-0000-0000DD070000}"/>
    <cellStyle name="SAPBEXstdItemX 2" xfId="1780" xr:uid="{00000000-0005-0000-0000-0000DE070000}"/>
    <cellStyle name="SAPBEXstdItemX 2 2" xfId="2856" xr:uid="{8CC9D627-5809-4B6A-8D62-0F504AD5419B}"/>
    <cellStyle name="SAPBEXstdItemX 3" xfId="2855" xr:uid="{4E033C7A-3CBC-4330-8EDB-E8A474E2EE9D}"/>
    <cellStyle name="SAPBEXtitle" xfId="1781" xr:uid="{00000000-0005-0000-0000-0000DF070000}"/>
    <cellStyle name="SAPBEXundefined" xfId="1782" xr:uid="{00000000-0005-0000-0000-0000E0070000}"/>
    <cellStyle name="SAPBEXundefined 2" xfId="1783" xr:uid="{00000000-0005-0000-0000-0000E1070000}"/>
    <cellStyle name="SAPBEXundefined 2 2" xfId="2858" xr:uid="{8AF43E9F-ED8E-4AE3-B80B-EE60F45F31CD}"/>
    <cellStyle name="SAPBEXundefined 3" xfId="2857" xr:uid="{7191F466-0A87-40C8-AF44-59FEB146DE41}"/>
    <cellStyle name="section head" xfId="1784" xr:uid="{00000000-0005-0000-0000-0000E2070000}"/>
    <cellStyle name="small border line" xfId="1785" xr:uid="{00000000-0005-0000-0000-0000E3070000}"/>
    <cellStyle name="Standaard_CCY rates incl hist avg 2006" xfId="1786" xr:uid="{00000000-0005-0000-0000-0000E4070000}"/>
    <cellStyle name="Standard_Additional Abbrechnung template Transport + Betreuung-V02" xfId="1787" xr:uid="{00000000-0005-0000-0000-0000E5070000}"/>
    <cellStyle name="Style 1" xfId="1788" xr:uid="{00000000-0005-0000-0000-0000E6070000}"/>
    <cellStyle name="Style 1 2" xfId="2614" xr:uid="{00000000-0005-0000-0000-0000E7070000}"/>
    <cellStyle name="STYLE1" xfId="1789" xr:uid="{00000000-0005-0000-0000-0000E8070000}"/>
    <cellStyle name="STYLE2" xfId="1790" xr:uid="{00000000-0005-0000-0000-0000E9070000}"/>
    <cellStyle name="STYLE3" xfId="1791" xr:uid="{00000000-0005-0000-0000-0000EA070000}"/>
    <cellStyle name="STYLE4" xfId="1792" xr:uid="{00000000-0005-0000-0000-0000EB070000}"/>
    <cellStyle name="subhead" xfId="1793" xr:uid="{00000000-0005-0000-0000-0000EC070000}"/>
    <cellStyle name="SubHeading" xfId="1794" xr:uid="{00000000-0005-0000-0000-0000ED070000}"/>
    <cellStyle name="Table" xfId="1795" xr:uid="{00000000-0005-0000-0000-0000EE070000}"/>
    <cellStyle name="Text Indent A" xfId="1796" xr:uid="{00000000-0005-0000-0000-0000EF070000}"/>
    <cellStyle name="Text Indent B" xfId="1797" xr:uid="{00000000-0005-0000-0000-0000F0070000}"/>
    <cellStyle name="Text Indent C" xfId="1798" xr:uid="{00000000-0005-0000-0000-0000F1070000}"/>
    <cellStyle name="þ_x001d_ð¤_x000c_¯þ_x0014__x000d_¨þU_x0001_À_x0004_ _x0015__x000f__x0001__x0001_" xfId="1799" xr:uid="{00000000-0005-0000-0000-0000F2070000}"/>
    <cellStyle name="Times New Roman" xfId="1800" xr:uid="{00000000-0005-0000-0000-0000F3070000}"/>
    <cellStyle name="Title 10" xfId="1801" xr:uid="{00000000-0005-0000-0000-0000F4070000}"/>
    <cellStyle name="Title 11" xfId="1802" xr:uid="{00000000-0005-0000-0000-0000F5070000}"/>
    <cellStyle name="Title 12" xfId="1803" xr:uid="{00000000-0005-0000-0000-0000F6070000}"/>
    <cellStyle name="Title 13" xfId="2439" xr:uid="{00000000-0005-0000-0000-0000F7070000}"/>
    <cellStyle name="Title 2" xfId="1804" xr:uid="{00000000-0005-0000-0000-0000F8070000}"/>
    <cellStyle name="Title 2 2" xfId="1805" xr:uid="{00000000-0005-0000-0000-0000F9070000}"/>
    <cellStyle name="Title 2 3" xfId="1806" xr:uid="{00000000-0005-0000-0000-0000FA070000}"/>
    <cellStyle name="Title 3" xfId="1807" xr:uid="{00000000-0005-0000-0000-0000FB070000}"/>
    <cellStyle name="Title 3 2" xfId="1808" xr:uid="{00000000-0005-0000-0000-0000FC070000}"/>
    <cellStyle name="Title 3 3" xfId="1809" xr:uid="{00000000-0005-0000-0000-0000FD070000}"/>
    <cellStyle name="Title 4" xfId="1810" xr:uid="{00000000-0005-0000-0000-0000FE070000}"/>
    <cellStyle name="Title 4 2" xfId="1811" xr:uid="{00000000-0005-0000-0000-0000FF070000}"/>
    <cellStyle name="Title 5" xfId="1812" xr:uid="{00000000-0005-0000-0000-000000080000}"/>
    <cellStyle name="Title 5 2" xfId="1813" xr:uid="{00000000-0005-0000-0000-000001080000}"/>
    <cellStyle name="Title 6" xfId="1814" xr:uid="{00000000-0005-0000-0000-000002080000}"/>
    <cellStyle name="Title 7" xfId="1815" xr:uid="{00000000-0005-0000-0000-000003080000}"/>
    <cellStyle name="Title 8" xfId="1816" xr:uid="{00000000-0005-0000-0000-000004080000}"/>
    <cellStyle name="Title 9" xfId="1817" xr:uid="{00000000-0005-0000-0000-000005080000}"/>
    <cellStyle name="Total 10" xfId="1818" xr:uid="{00000000-0005-0000-0000-000006080000}"/>
    <cellStyle name="Total 10 2" xfId="2859" xr:uid="{9B1EF639-2E39-4AA4-94B9-54B855FEBB99}"/>
    <cellStyle name="Total 11" xfId="1819" xr:uid="{00000000-0005-0000-0000-000007080000}"/>
    <cellStyle name="Total 11 2" xfId="2860" xr:uid="{28664121-3EAC-4038-8FD2-369872C402C9}"/>
    <cellStyle name="Total 12" xfId="1820" xr:uid="{00000000-0005-0000-0000-000008080000}"/>
    <cellStyle name="Total 12 2" xfId="2861" xr:uid="{78372097-9DE3-4173-8D25-5B7F0BBCD95A}"/>
    <cellStyle name="Total 13" xfId="2440" xr:uid="{00000000-0005-0000-0000-000009080000}"/>
    <cellStyle name="Total 13 2" xfId="2930" xr:uid="{171ED12B-E63A-4D52-B040-A286737D136B}"/>
    <cellStyle name="Total 2" xfId="1821" xr:uid="{00000000-0005-0000-0000-00000A080000}"/>
    <cellStyle name="Total 2 2" xfId="1822" xr:uid="{00000000-0005-0000-0000-00000B080000}"/>
    <cellStyle name="Total 2 2 2" xfId="2863" xr:uid="{E0C844BB-825F-488B-B67E-C03233879275}"/>
    <cellStyle name="Total 2 3" xfId="1823" xr:uid="{00000000-0005-0000-0000-00000C080000}"/>
    <cellStyle name="Total 2 3 2" xfId="2864" xr:uid="{0EDDB9EE-BBB8-4BF2-ADF8-D8A8BA594A83}"/>
    <cellStyle name="Total 2 4" xfId="2862" xr:uid="{B14C94AF-2D5D-4DD0-8984-FA3A89ADEB40}"/>
    <cellStyle name="Total 3" xfId="1824" xr:uid="{00000000-0005-0000-0000-00000D080000}"/>
    <cellStyle name="Total 3 2" xfId="1825" xr:uid="{00000000-0005-0000-0000-00000E080000}"/>
    <cellStyle name="Total 3 2 2" xfId="2866" xr:uid="{CFC364B4-37FE-47AF-ADF9-71F9DF8327A9}"/>
    <cellStyle name="Total 3 3" xfId="1826" xr:uid="{00000000-0005-0000-0000-00000F080000}"/>
    <cellStyle name="Total 3 3 2" xfId="2867" xr:uid="{4173FC18-F22F-43C3-A6A0-64687E267D7F}"/>
    <cellStyle name="Total 3 4" xfId="2865" xr:uid="{3A077595-EAEC-4B9F-AD8B-AA5643B9A5D4}"/>
    <cellStyle name="Total 4" xfId="1827" xr:uid="{00000000-0005-0000-0000-000010080000}"/>
    <cellStyle name="Total 4 2" xfId="1828" xr:uid="{00000000-0005-0000-0000-000011080000}"/>
    <cellStyle name="Total 4 2 2" xfId="2869" xr:uid="{630C4CD7-87E2-4CE8-8D29-585EBEC7668A}"/>
    <cellStyle name="Total 4 3" xfId="2868" xr:uid="{479DF815-FE6B-4FE5-B379-690FFDCB35CB}"/>
    <cellStyle name="Total 5" xfId="1829" xr:uid="{00000000-0005-0000-0000-000012080000}"/>
    <cellStyle name="Total 5 2" xfId="1830" xr:uid="{00000000-0005-0000-0000-000013080000}"/>
    <cellStyle name="Total 5 2 2" xfId="2871" xr:uid="{CAAA6BE1-48D1-4262-9D3A-0C18853B316E}"/>
    <cellStyle name="Total 5 3" xfId="2870" xr:uid="{A4D062CF-FAB1-49DA-805D-54CE1120CF30}"/>
    <cellStyle name="Total 6" xfId="1831" xr:uid="{00000000-0005-0000-0000-000014080000}"/>
    <cellStyle name="Total 6 2" xfId="2872" xr:uid="{CD89463F-29FD-46AE-B8EC-6F16881D748F}"/>
    <cellStyle name="Total 7" xfId="1832" xr:uid="{00000000-0005-0000-0000-000015080000}"/>
    <cellStyle name="Total 7 2" xfId="2873" xr:uid="{460F9E8A-A8BC-467C-82EB-5A0F60A790B0}"/>
    <cellStyle name="Total 8" xfId="1833" xr:uid="{00000000-0005-0000-0000-000016080000}"/>
    <cellStyle name="Total 8 2" xfId="2874" xr:uid="{5ADE71EE-D665-462F-813B-A554AC078713}"/>
    <cellStyle name="Total 9" xfId="1834" xr:uid="{00000000-0005-0000-0000-000017080000}"/>
    <cellStyle name="Total 9 2" xfId="2875" xr:uid="{E9DA267F-AFB1-4965-BA42-F2589019D867}"/>
    <cellStyle name="Tusental_A-listan (fixad)" xfId="1835" xr:uid="{00000000-0005-0000-0000-000018080000}"/>
    <cellStyle name="Valuta (0)" xfId="1836" xr:uid="{00000000-0005-0000-0000-000019080000}"/>
    <cellStyle name="Valuta_NPV" xfId="1837" xr:uid="{00000000-0005-0000-0000-00001A080000}"/>
    <cellStyle name="vnhead3" xfId="1838" xr:uid="{00000000-0005-0000-0000-00001B080000}"/>
    <cellStyle name="vnhead3 2" xfId="2876" xr:uid="{773BC81A-969B-4F5E-A340-733D32905316}"/>
    <cellStyle name="vntxt1" xfId="1839" xr:uid="{00000000-0005-0000-0000-00001C080000}"/>
    <cellStyle name="W" xfId="1840" xr:uid="{00000000-0005-0000-0000-00001D080000}"/>
    <cellStyle name="W_CSS_Q2'51_C1_Nop" xfId="1841" xr:uid="{00000000-0005-0000-0000-00001E080000}"/>
    <cellStyle name="Warning Text 10" xfId="1842" xr:uid="{00000000-0005-0000-0000-00001F080000}"/>
    <cellStyle name="Warning Text 11" xfId="1843" xr:uid="{00000000-0005-0000-0000-000020080000}"/>
    <cellStyle name="Warning Text 12" xfId="1844" xr:uid="{00000000-0005-0000-0000-000021080000}"/>
    <cellStyle name="Warning Text 13" xfId="2441" xr:uid="{00000000-0005-0000-0000-000022080000}"/>
    <cellStyle name="Warning Text 2" xfId="1845" xr:uid="{00000000-0005-0000-0000-000023080000}"/>
    <cellStyle name="Warning Text 2 2" xfId="1846" xr:uid="{00000000-0005-0000-0000-000024080000}"/>
    <cellStyle name="Warning Text 2 3" xfId="1847" xr:uid="{00000000-0005-0000-0000-000025080000}"/>
    <cellStyle name="Warning Text 3" xfId="1848" xr:uid="{00000000-0005-0000-0000-000026080000}"/>
    <cellStyle name="Warning Text 3 2" xfId="1849" xr:uid="{00000000-0005-0000-0000-000027080000}"/>
    <cellStyle name="Warning Text 3 3" xfId="1850" xr:uid="{00000000-0005-0000-0000-000028080000}"/>
    <cellStyle name="Warning Text 4" xfId="1851" xr:uid="{00000000-0005-0000-0000-000029080000}"/>
    <cellStyle name="Warning Text 4 2" xfId="1852" xr:uid="{00000000-0005-0000-0000-00002A080000}"/>
    <cellStyle name="Warning Text 5" xfId="1853" xr:uid="{00000000-0005-0000-0000-00002B080000}"/>
    <cellStyle name="Warning Text 6" xfId="1854" xr:uid="{00000000-0005-0000-0000-00002C080000}"/>
    <cellStyle name="Warning Text 7" xfId="1855" xr:uid="{00000000-0005-0000-0000-00002D080000}"/>
    <cellStyle name="Warning Text 8" xfId="1856" xr:uid="{00000000-0005-0000-0000-00002E080000}"/>
    <cellStyle name="Warning Text 9" xfId="1857" xr:uid="{00000000-0005-0000-0000-00002F080000}"/>
    <cellStyle name="weekly" xfId="1858" xr:uid="{00000000-0005-0000-0000-000030080000}"/>
    <cellStyle name="WHead - Style2" xfId="1859" xr:uid="{00000000-0005-0000-0000-000031080000}"/>
    <cellStyle name="Wไhrung [0]_35ERI8T2gbIEMixb4v26icuOo" xfId="1860" xr:uid="{00000000-0005-0000-0000-000032080000}"/>
    <cellStyle name="Wไhrung_35ERI8T2gbIEMixb4v26icuOo" xfId="1861" xr:uid="{00000000-0005-0000-0000-000033080000}"/>
    <cellStyle name="xuan" xfId="1862" xr:uid="{00000000-0005-0000-0000-000034080000}"/>
    <cellStyle name="เครื่องหมายเปอร์เซ็นต์_1.BG4748-260847" xfId="2034" xr:uid="{00000000-0005-0000-0000-000035080000}"/>
    <cellStyle name="เครื่องหมายจุลภาค 10" xfId="1882" xr:uid="{00000000-0005-0000-0000-000036080000}"/>
    <cellStyle name="เครื่องหมายจุลภาค 10 2" xfId="1883" xr:uid="{00000000-0005-0000-0000-000037080000}"/>
    <cellStyle name="เครื่องหมายจุลภาค 10 3" xfId="1884" xr:uid="{00000000-0005-0000-0000-000038080000}"/>
    <cellStyle name="เครื่องหมายจุลภาค 11" xfId="1885" xr:uid="{00000000-0005-0000-0000-000039080000}"/>
    <cellStyle name="เครื่องหมายจุลภาค 11 2" xfId="1886" xr:uid="{00000000-0005-0000-0000-00003A080000}"/>
    <cellStyle name="เครื่องหมายจุลภาค 12" xfId="1887" xr:uid="{00000000-0005-0000-0000-00003B080000}"/>
    <cellStyle name="เครื่องหมายจุลภาค 12 2" xfId="1888" xr:uid="{00000000-0005-0000-0000-00003C080000}"/>
    <cellStyle name="เครื่องหมายจุลภาค 13" xfId="1889" xr:uid="{00000000-0005-0000-0000-00003D080000}"/>
    <cellStyle name="เครื่องหมายจุลภาค 13 2" xfId="1890" xr:uid="{00000000-0005-0000-0000-00003E080000}"/>
    <cellStyle name="เครื่องหมายจุลภาค 13_C1-2 Q4'52" xfId="1891" xr:uid="{00000000-0005-0000-0000-00003F080000}"/>
    <cellStyle name="เครื่องหมายจุลภาค 14" xfId="1892" xr:uid="{00000000-0005-0000-0000-000040080000}"/>
    <cellStyle name="เครื่องหมายจุลภาค 14 2" xfId="1893" xr:uid="{00000000-0005-0000-0000-000041080000}"/>
    <cellStyle name="เครื่องหมายจุลภาค 15" xfId="1894" xr:uid="{00000000-0005-0000-0000-000042080000}"/>
    <cellStyle name="เครื่องหมายจุลภาค 16" xfId="1895" xr:uid="{00000000-0005-0000-0000-000043080000}"/>
    <cellStyle name="เครื่องหมายจุลภาค 16 2" xfId="1896" xr:uid="{00000000-0005-0000-0000-000044080000}"/>
    <cellStyle name="เครื่องหมายจุลภาค 16 2 2" xfId="1897" xr:uid="{00000000-0005-0000-0000-000045080000}"/>
    <cellStyle name="เครื่องหมายจุลภาค 16 2 2 2" xfId="1898" xr:uid="{00000000-0005-0000-0000-000046080000}"/>
    <cellStyle name="เครื่องหมายจุลภาค 16 2 3" xfId="1899" xr:uid="{00000000-0005-0000-0000-000047080000}"/>
    <cellStyle name="เครื่องหมายจุลภาค 16 2 4" xfId="2442" xr:uid="{00000000-0005-0000-0000-000048080000}"/>
    <cellStyle name="เครื่องหมายจุลภาค 16 3" xfId="24" xr:uid="{00000000-0005-0000-0000-000049080000}"/>
    <cellStyle name="เครื่องหมายจุลภาค 16 4" xfId="1900" xr:uid="{00000000-0005-0000-0000-00004A080000}"/>
    <cellStyle name="เครื่องหมายจุลภาค 17" xfId="2452" xr:uid="{00000000-0005-0000-0000-00004B080000}"/>
    <cellStyle name="เครื่องหมายจุลภาค 17 2" xfId="1901" xr:uid="{00000000-0005-0000-0000-00004C080000}"/>
    <cellStyle name="เครื่องหมายจุลภาค 17 2 2" xfId="1902" xr:uid="{00000000-0005-0000-0000-00004D080000}"/>
    <cellStyle name="เครื่องหมายจุลภาค 17 3" xfId="1903" xr:uid="{00000000-0005-0000-0000-00004E080000}"/>
    <cellStyle name="เครื่องหมายจุลภาค 17 3 2" xfId="1904" xr:uid="{00000000-0005-0000-0000-00004F080000}"/>
    <cellStyle name="เครื่องหมายจุลภาค 17 4" xfId="1905" xr:uid="{00000000-0005-0000-0000-000050080000}"/>
    <cellStyle name="เครื่องหมายจุลภาค 17 4 2" xfId="1906" xr:uid="{00000000-0005-0000-0000-000051080000}"/>
    <cellStyle name="เครื่องหมายจุลภาค 17 5" xfId="1907" xr:uid="{00000000-0005-0000-0000-000052080000}"/>
    <cellStyle name="เครื่องหมายจุลภาค 18" xfId="1908" xr:uid="{00000000-0005-0000-0000-000053080000}"/>
    <cellStyle name="เครื่องหมายจุลภาค 18 2" xfId="1909" xr:uid="{00000000-0005-0000-0000-000054080000}"/>
    <cellStyle name="เครื่องหมายจุลภาค 18 2 2" xfId="1910" xr:uid="{00000000-0005-0000-0000-000055080000}"/>
    <cellStyle name="เครื่องหมายจุลภาค 18 3" xfId="1911" xr:uid="{00000000-0005-0000-0000-000056080000}"/>
    <cellStyle name="เครื่องหมายจุลภาค 18 4" xfId="1912" xr:uid="{00000000-0005-0000-0000-000057080000}"/>
    <cellStyle name="เครื่องหมายจุลภาค 18 4 2" xfId="1913" xr:uid="{00000000-0005-0000-0000-000058080000}"/>
    <cellStyle name="เครื่องหมายจุลภาค 19" xfId="1914" xr:uid="{00000000-0005-0000-0000-000059080000}"/>
    <cellStyle name="เครื่องหมายจุลภาค 19 2" xfId="1915" xr:uid="{00000000-0005-0000-0000-00005A080000}"/>
    <cellStyle name="เครื่องหมายจุลภาค 2" xfId="1916" xr:uid="{00000000-0005-0000-0000-00005B080000}"/>
    <cellStyle name="เครื่องหมายจุลภาค 2 10" xfId="1917" xr:uid="{00000000-0005-0000-0000-00005C080000}"/>
    <cellStyle name="เครื่องหมายจุลภาค 2 11" xfId="1918" xr:uid="{00000000-0005-0000-0000-00005D080000}"/>
    <cellStyle name="เครื่องหมายจุลภาค 2 12" xfId="1919" xr:uid="{00000000-0005-0000-0000-00005E080000}"/>
    <cellStyle name="เครื่องหมายจุลภาค 2 13" xfId="1920" xr:uid="{00000000-0005-0000-0000-00005F080000}"/>
    <cellStyle name="เครื่องหมายจุลภาค 2 14" xfId="1921" xr:uid="{00000000-0005-0000-0000-000060080000}"/>
    <cellStyle name="เครื่องหมายจุลภาค 2 15" xfId="1922" xr:uid="{00000000-0005-0000-0000-000061080000}"/>
    <cellStyle name="เครื่องหมายจุลภาค 2 16" xfId="1923" xr:uid="{00000000-0005-0000-0000-000062080000}"/>
    <cellStyle name="เครื่องหมายจุลภาค 2 17" xfId="1924" xr:uid="{00000000-0005-0000-0000-000063080000}"/>
    <cellStyle name="เครื่องหมายจุลภาค 2 18" xfId="1925" xr:uid="{00000000-0005-0000-0000-000064080000}"/>
    <cellStyle name="เครื่องหมายจุลภาค 2 19" xfId="1926" xr:uid="{00000000-0005-0000-0000-000065080000}"/>
    <cellStyle name="เครื่องหมายจุลภาค 2 19 2" xfId="1927" xr:uid="{00000000-0005-0000-0000-000066080000}"/>
    <cellStyle name="เครื่องหมายจุลภาค 2 2" xfId="1928" xr:uid="{00000000-0005-0000-0000-000067080000}"/>
    <cellStyle name="เครื่องหมายจุลภาค 2 2 10" xfId="1929" xr:uid="{00000000-0005-0000-0000-000068080000}"/>
    <cellStyle name="เครื่องหมายจุลภาค 2 2 11" xfId="1930" xr:uid="{00000000-0005-0000-0000-000069080000}"/>
    <cellStyle name="เครื่องหมายจุลภาค 2 2 12" xfId="1931" xr:uid="{00000000-0005-0000-0000-00006A080000}"/>
    <cellStyle name="เครื่องหมายจุลภาค 2 2 13" xfId="1932" xr:uid="{00000000-0005-0000-0000-00006B080000}"/>
    <cellStyle name="เครื่องหมายจุลภาค 2 2 14" xfId="1933" xr:uid="{00000000-0005-0000-0000-00006C080000}"/>
    <cellStyle name="เครื่องหมายจุลภาค 2 2 15" xfId="1934" xr:uid="{00000000-0005-0000-0000-00006D080000}"/>
    <cellStyle name="เครื่องหมายจุลภาค 2 2 2" xfId="1935" xr:uid="{00000000-0005-0000-0000-00006E080000}"/>
    <cellStyle name="เครื่องหมายจุลภาค 2 2 2 2" xfId="1936" xr:uid="{00000000-0005-0000-0000-00006F080000}"/>
    <cellStyle name="เครื่องหมายจุลภาค 2 2 2 2 2" xfId="2615" xr:uid="{00000000-0005-0000-0000-000070080000}"/>
    <cellStyle name="เครื่องหมายจุลภาค 2 2 2 3" xfId="1937" xr:uid="{00000000-0005-0000-0000-000071080000}"/>
    <cellStyle name="เครื่องหมายจุลภาค 2 2 2 4" xfId="1938" xr:uid="{00000000-0005-0000-0000-000072080000}"/>
    <cellStyle name="เครื่องหมายจุลภาค 2 2 2 5" xfId="1939" xr:uid="{00000000-0005-0000-0000-000073080000}"/>
    <cellStyle name="เครื่องหมายจุลภาค 2 2 2 6" xfId="1940" xr:uid="{00000000-0005-0000-0000-000074080000}"/>
    <cellStyle name="เครื่องหมายจุลภาค 2 2 2 7" xfId="1941" xr:uid="{00000000-0005-0000-0000-000075080000}"/>
    <cellStyle name="เครื่องหมายจุลภาค 2 2 2 8" xfId="1942" xr:uid="{00000000-0005-0000-0000-000076080000}"/>
    <cellStyle name="เครื่องหมายจุลภาค 2 2 3" xfId="1943" xr:uid="{00000000-0005-0000-0000-000077080000}"/>
    <cellStyle name="เครื่องหมายจุลภาค 2 2 4" xfId="1944" xr:uid="{00000000-0005-0000-0000-000078080000}"/>
    <cellStyle name="เครื่องหมายจุลภาค 2 2 5" xfId="1945" xr:uid="{00000000-0005-0000-0000-000079080000}"/>
    <cellStyle name="เครื่องหมายจุลภาค 2 2 6" xfId="1946" xr:uid="{00000000-0005-0000-0000-00007A080000}"/>
    <cellStyle name="เครื่องหมายจุลภาค 2 2 7" xfId="1947" xr:uid="{00000000-0005-0000-0000-00007B080000}"/>
    <cellStyle name="เครื่องหมายจุลภาค 2 2 7 2" xfId="2616" xr:uid="{00000000-0005-0000-0000-00007C080000}"/>
    <cellStyle name="เครื่องหมายจุลภาค 2 2 8" xfId="1948" xr:uid="{00000000-0005-0000-0000-00007D080000}"/>
    <cellStyle name="เครื่องหมายจุลภาค 2 2 8 2" xfId="2617" xr:uid="{00000000-0005-0000-0000-00007E080000}"/>
    <cellStyle name="เครื่องหมายจุลภาค 2 2 9" xfId="1949" xr:uid="{00000000-0005-0000-0000-00007F080000}"/>
    <cellStyle name="เครื่องหมายจุลภาค 2 20" xfId="1950" xr:uid="{00000000-0005-0000-0000-000080080000}"/>
    <cellStyle name="เครื่องหมายจุลภาค 2 21" xfId="1951" xr:uid="{00000000-0005-0000-0000-000081080000}"/>
    <cellStyle name="เครื่องหมายจุลภาค 2 22" xfId="1952" xr:uid="{00000000-0005-0000-0000-000082080000}"/>
    <cellStyle name="เครื่องหมายจุลภาค 2 23" xfId="1953" xr:uid="{00000000-0005-0000-0000-000083080000}"/>
    <cellStyle name="เครื่องหมายจุลภาค 2 24" xfId="1954" xr:uid="{00000000-0005-0000-0000-000084080000}"/>
    <cellStyle name="เครื่องหมายจุลภาค 2 3" xfId="1955" xr:uid="{00000000-0005-0000-0000-000085080000}"/>
    <cellStyle name="เครื่องหมายจุลภาค 2 3 2" xfId="2618" xr:uid="{00000000-0005-0000-0000-000086080000}"/>
    <cellStyle name="เครื่องหมายจุลภาค 2 3 2 2" xfId="2619" xr:uid="{00000000-0005-0000-0000-000087080000}"/>
    <cellStyle name="เครื่องหมายจุลภาค 2 4" xfId="1956" xr:uid="{00000000-0005-0000-0000-000088080000}"/>
    <cellStyle name="เครื่องหมายจุลภาค 2 5" xfId="1957" xr:uid="{00000000-0005-0000-0000-000089080000}"/>
    <cellStyle name="เครื่องหมายจุลภาค 2 6" xfId="1958" xr:uid="{00000000-0005-0000-0000-00008A080000}"/>
    <cellStyle name="เครื่องหมายจุลภาค 2 7" xfId="1959" xr:uid="{00000000-0005-0000-0000-00008B080000}"/>
    <cellStyle name="เครื่องหมายจุลภาค 2 7 2" xfId="2620" xr:uid="{00000000-0005-0000-0000-00008C080000}"/>
    <cellStyle name="เครื่องหมายจุลภาค 2 8" xfId="1960" xr:uid="{00000000-0005-0000-0000-00008D080000}"/>
    <cellStyle name="เครื่องหมายจุลภาค 2 8 2" xfId="2621" xr:uid="{00000000-0005-0000-0000-00008E080000}"/>
    <cellStyle name="เครื่องหมายจุลภาค 2 9" xfId="1961" xr:uid="{00000000-0005-0000-0000-00008F080000}"/>
    <cellStyle name="เครื่องหมายจุลภาค 2_GF-Food_Q4'53_X2" xfId="1962" xr:uid="{00000000-0005-0000-0000-000090080000}"/>
    <cellStyle name="เครื่องหมายจุลภาค 20" xfId="1963" xr:uid="{00000000-0005-0000-0000-000091080000}"/>
    <cellStyle name="เครื่องหมายจุลภาค 20 2" xfId="1964" xr:uid="{00000000-0005-0000-0000-000092080000}"/>
    <cellStyle name="เครื่องหมายจุลภาค 21" xfId="1965" xr:uid="{00000000-0005-0000-0000-000093080000}"/>
    <cellStyle name="เครื่องหมายจุลภาค 21 2" xfId="1966" xr:uid="{00000000-0005-0000-0000-000094080000}"/>
    <cellStyle name="เครื่องหมายจุลภาค 22" xfId="2460" xr:uid="{00000000-0005-0000-0000-000095080000}"/>
    <cellStyle name="เครื่องหมายจุลภาค 23" xfId="28" xr:uid="{00000000-0005-0000-0000-000096080000}"/>
    <cellStyle name="เครื่องหมายจุลภาค 3" xfId="1967" xr:uid="{00000000-0005-0000-0000-000097080000}"/>
    <cellStyle name="เครื่องหมายจุลภาค 3 10" xfId="1968" xr:uid="{00000000-0005-0000-0000-000098080000}"/>
    <cellStyle name="เครื่องหมายจุลภาค 3 11" xfId="1969" xr:uid="{00000000-0005-0000-0000-000099080000}"/>
    <cellStyle name="เครื่องหมายจุลภาค 3 2" xfId="1970" xr:uid="{00000000-0005-0000-0000-00009A080000}"/>
    <cellStyle name="เครื่องหมายจุลภาค 3 2 2" xfId="1971" xr:uid="{00000000-0005-0000-0000-00009B080000}"/>
    <cellStyle name="เครื่องหมายจุลภาค 3 2 3" xfId="1972" xr:uid="{00000000-0005-0000-0000-00009C080000}"/>
    <cellStyle name="เครื่องหมายจุลภาค 3 2 4" xfId="1973" xr:uid="{00000000-0005-0000-0000-00009D080000}"/>
    <cellStyle name="เครื่องหมายจุลภาค 3 2 5" xfId="1974" xr:uid="{00000000-0005-0000-0000-00009E080000}"/>
    <cellStyle name="เครื่องหมายจุลภาค 3 2 6" xfId="1975" xr:uid="{00000000-0005-0000-0000-00009F080000}"/>
    <cellStyle name="เครื่องหมายจุลภาค 3 2 7" xfId="1976" xr:uid="{00000000-0005-0000-0000-0000A0080000}"/>
    <cellStyle name="เครื่องหมายจุลภาค 3 2 8" xfId="1977" xr:uid="{00000000-0005-0000-0000-0000A1080000}"/>
    <cellStyle name="เครื่องหมายจุลภาค 3 3" xfId="1978" xr:uid="{00000000-0005-0000-0000-0000A2080000}"/>
    <cellStyle name="เครื่องหมายจุลภาค 3 3 2" xfId="1979" xr:uid="{00000000-0005-0000-0000-0000A3080000}"/>
    <cellStyle name="เครื่องหมายจุลภาค 3 4" xfId="1980" xr:uid="{00000000-0005-0000-0000-0000A4080000}"/>
    <cellStyle name="เครื่องหมายจุลภาค 3 5" xfId="1981" xr:uid="{00000000-0005-0000-0000-0000A5080000}"/>
    <cellStyle name="เครื่องหมายจุลภาค 3 5 2" xfId="1982" xr:uid="{00000000-0005-0000-0000-0000A6080000}"/>
    <cellStyle name="เครื่องหมายจุลภาค 3 6" xfId="1983" xr:uid="{00000000-0005-0000-0000-0000A7080000}"/>
    <cellStyle name="เครื่องหมายจุลภาค 3 7" xfId="1984" xr:uid="{00000000-0005-0000-0000-0000A8080000}"/>
    <cellStyle name="เครื่องหมายจุลภาค 3 8" xfId="1985" xr:uid="{00000000-0005-0000-0000-0000A9080000}"/>
    <cellStyle name="เครื่องหมายจุลภาค 3 9" xfId="1986" xr:uid="{00000000-0005-0000-0000-0000AA080000}"/>
    <cellStyle name="เครื่องหมายจุลภาค 3_GFN_Q2'53_X2" xfId="1987" xr:uid="{00000000-0005-0000-0000-0000AB080000}"/>
    <cellStyle name="เครื่องหมายจุลภาค 4" xfId="1988" xr:uid="{00000000-0005-0000-0000-0000AC080000}"/>
    <cellStyle name="เครื่องหมายจุลภาค 4 10" xfId="1989" xr:uid="{00000000-0005-0000-0000-0000AD080000}"/>
    <cellStyle name="เครื่องหมายจุลภาค 4 11" xfId="1990" xr:uid="{00000000-0005-0000-0000-0000AE080000}"/>
    <cellStyle name="เครื่องหมายจุลภาค 4 12" xfId="1991" xr:uid="{00000000-0005-0000-0000-0000AF080000}"/>
    <cellStyle name="เครื่องหมายจุลภาค 4 13" xfId="1992" xr:uid="{00000000-0005-0000-0000-0000B0080000}"/>
    <cellStyle name="เครื่องหมายจุลภาค 4 14" xfId="1993" xr:uid="{00000000-0005-0000-0000-0000B1080000}"/>
    <cellStyle name="เครื่องหมายจุลภาค 4 15" xfId="1994" xr:uid="{00000000-0005-0000-0000-0000B2080000}"/>
    <cellStyle name="เครื่องหมายจุลภาค 4 16" xfId="1995" xr:uid="{00000000-0005-0000-0000-0000B3080000}"/>
    <cellStyle name="เครื่องหมายจุลภาค 4 17" xfId="1996" xr:uid="{00000000-0005-0000-0000-0000B4080000}"/>
    <cellStyle name="เครื่องหมายจุลภาค 4 18" xfId="1997" xr:uid="{00000000-0005-0000-0000-0000B5080000}"/>
    <cellStyle name="เครื่องหมายจุลภาค 4 19" xfId="1998" xr:uid="{00000000-0005-0000-0000-0000B6080000}"/>
    <cellStyle name="เครื่องหมายจุลภาค 4 2" xfId="1999" xr:uid="{00000000-0005-0000-0000-0000B7080000}"/>
    <cellStyle name="เครื่องหมายจุลภาค 4 2 2" xfId="2000" xr:uid="{00000000-0005-0000-0000-0000B8080000}"/>
    <cellStyle name="เครื่องหมายจุลภาค 4 20" xfId="2001" xr:uid="{00000000-0005-0000-0000-0000B9080000}"/>
    <cellStyle name="เครื่องหมายจุลภาค 4 21" xfId="2002" xr:uid="{00000000-0005-0000-0000-0000BA080000}"/>
    <cellStyle name="เครื่องหมายจุลภาค 4 3" xfId="2003" xr:uid="{00000000-0005-0000-0000-0000BB080000}"/>
    <cellStyle name="เครื่องหมายจุลภาค 4 3 2" xfId="2004" xr:uid="{00000000-0005-0000-0000-0000BC080000}"/>
    <cellStyle name="เครื่องหมายจุลภาค 4 4" xfId="2005" xr:uid="{00000000-0005-0000-0000-0000BD080000}"/>
    <cellStyle name="เครื่องหมายจุลภาค 4 4 2" xfId="2622" xr:uid="{00000000-0005-0000-0000-0000BE080000}"/>
    <cellStyle name="เครื่องหมายจุลภาค 4 5" xfId="2006" xr:uid="{00000000-0005-0000-0000-0000BF080000}"/>
    <cellStyle name="เครื่องหมายจุลภาค 4 5 2" xfId="2623" xr:uid="{00000000-0005-0000-0000-0000C0080000}"/>
    <cellStyle name="เครื่องหมายจุลภาค 4 6" xfId="2007" xr:uid="{00000000-0005-0000-0000-0000C1080000}"/>
    <cellStyle name="เครื่องหมายจุลภาค 4 7" xfId="2008" xr:uid="{00000000-0005-0000-0000-0000C2080000}"/>
    <cellStyle name="เครื่องหมายจุลภาค 4 8" xfId="2009" xr:uid="{00000000-0005-0000-0000-0000C3080000}"/>
    <cellStyle name="เครื่องหมายจุลภาค 4 9" xfId="2010" xr:uid="{00000000-0005-0000-0000-0000C4080000}"/>
    <cellStyle name="เครื่องหมายจุลภาค 4_TOP_P-PT_Q4'53" xfId="2011" xr:uid="{00000000-0005-0000-0000-0000C5080000}"/>
    <cellStyle name="เครื่องหมายจุลภาค 5" xfId="2012" xr:uid="{00000000-0005-0000-0000-0000C6080000}"/>
    <cellStyle name="เครื่องหมายจุลภาค 5 2" xfId="20" xr:uid="{00000000-0005-0000-0000-0000C7080000}"/>
    <cellStyle name="เครื่องหมายจุลภาค 5 2 2" xfId="2624" xr:uid="{00000000-0005-0000-0000-0000C8080000}"/>
    <cellStyle name="เครื่องหมายจุลภาค 5 3" xfId="2013" xr:uid="{00000000-0005-0000-0000-0000C9080000}"/>
    <cellStyle name="เครื่องหมายจุลภาค 5 4" xfId="2014" xr:uid="{00000000-0005-0000-0000-0000CA080000}"/>
    <cellStyle name="เครื่องหมายจุลภาค 6" xfId="2015" xr:uid="{00000000-0005-0000-0000-0000CB080000}"/>
    <cellStyle name="เครื่องหมายจุลภาค 6 2" xfId="2016" xr:uid="{00000000-0005-0000-0000-0000CC080000}"/>
    <cellStyle name="เครื่องหมายจุลภาค 6 2 2" xfId="2017" xr:uid="{00000000-0005-0000-0000-0000CD080000}"/>
    <cellStyle name="เครื่องหมายจุลภาค 6 2 2 2" xfId="2018" xr:uid="{00000000-0005-0000-0000-0000CE080000}"/>
    <cellStyle name="เครื่องหมายจุลภาค 6 2 2 3" xfId="2443" xr:uid="{00000000-0005-0000-0000-0000CF080000}"/>
    <cellStyle name="เครื่องหมายจุลภาค 6 2 2 4" xfId="2625" xr:uid="{00000000-0005-0000-0000-0000D0080000}"/>
    <cellStyle name="เครื่องหมายจุลภาค 6 2 2 5" xfId="2626" xr:uid="{00000000-0005-0000-0000-0000D1080000}"/>
    <cellStyle name="เครื่องหมายจุลภาค 6 2 2 6" xfId="2627" xr:uid="{00000000-0005-0000-0000-0000D2080000}"/>
    <cellStyle name="เครื่องหมายจุลภาค 6 2 3" xfId="2019" xr:uid="{00000000-0005-0000-0000-0000D3080000}"/>
    <cellStyle name="เครื่องหมายจุลภาค 6 2 3 2" xfId="2020" xr:uid="{00000000-0005-0000-0000-0000D4080000}"/>
    <cellStyle name="เครื่องหมายจุลภาค 6 2 3 3" xfId="2444" xr:uid="{00000000-0005-0000-0000-0000D5080000}"/>
    <cellStyle name="เครื่องหมายจุลภาค 6 2 4" xfId="2021" xr:uid="{00000000-0005-0000-0000-0000D6080000}"/>
    <cellStyle name="เครื่องหมายจุลภาค 6 2 5" xfId="2445" xr:uid="{00000000-0005-0000-0000-0000D7080000}"/>
    <cellStyle name="เครื่องหมายจุลภาค 6 3" xfId="2022" xr:uid="{00000000-0005-0000-0000-0000D8080000}"/>
    <cellStyle name="เครื่องหมายจุลภาค 6 5" xfId="2023" xr:uid="{00000000-0005-0000-0000-0000D9080000}"/>
    <cellStyle name="เครื่องหมายจุลภาค 7" xfId="2024" xr:uid="{00000000-0005-0000-0000-0000DA080000}"/>
    <cellStyle name="เครื่องหมายจุลภาค 7 2" xfId="2025" xr:uid="{00000000-0005-0000-0000-0000DB080000}"/>
    <cellStyle name="เครื่องหมายจุลภาค 7 2 2" xfId="2026" xr:uid="{00000000-0005-0000-0000-0000DC080000}"/>
    <cellStyle name="เครื่องหมายจุลภาค 8" xfId="2027" xr:uid="{00000000-0005-0000-0000-0000DD080000}"/>
    <cellStyle name="เครื่องหมายจุลภาค 8 2" xfId="2028" xr:uid="{00000000-0005-0000-0000-0000DE080000}"/>
    <cellStyle name="เครื่องหมายจุลภาค 8 2 2" xfId="2029" xr:uid="{00000000-0005-0000-0000-0000DF080000}"/>
    <cellStyle name="เครื่องหมายจุลภาค 9" xfId="2030" xr:uid="{00000000-0005-0000-0000-0000E0080000}"/>
    <cellStyle name="เครื่องหมายจุลภาค 9 10" xfId="2628" xr:uid="{00000000-0005-0000-0000-0000E1080000}"/>
    <cellStyle name="เครื่องหมายจุลภาค 9 11" xfId="2629" xr:uid="{00000000-0005-0000-0000-0000E2080000}"/>
    <cellStyle name="เครื่องหมายจุลภาค 9 12" xfId="2630" xr:uid="{00000000-0005-0000-0000-0000E3080000}"/>
    <cellStyle name="เครื่องหมายจุลภาค 9 13" xfId="2631" xr:uid="{00000000-0005-0000-0000-0000E4080000}"/>
    <cellStyle name="เครื่องหมายจุลภาค 9 14" xfId="2632" xr:uid="{00000000-0005-0000-0000-0000E5080000}"/>
    <cellStyle name="เครื่องหมายจุลภาค 9 15" xfId="2633" xr:uid="{00000000-0005-0000-0000-0000E6080000}"/>
    <cellStyle name="เครื่องหมายจุลภาค 9 16" xfId="2634" xr:uid="{00000000-0005-0000-0000-0000E7080000}"/>
    <cellStyle name="เครื่องหมายจุลภาค 9 17" xfId="2635" xr:uid="{00000000-0005-0000-0000-0000E8080000}"/>
    <cellStyle name="เครื่องหมายจุลภาค 9 18" xfId="2636" xr:uid="{00000000-0005-0000-0000-0000E9080000}"/>
    <cellStyle name="เครื่องหมายจุลภาค 9 19" xfId="2637" xr:uid="{00000000-0005-0000-0000-0000EA080000}"/>
    <cellStyle name="เครื่องหมายจุลภาค 9 2" xfId="2031" xr:uid="{00000000-0005-0000-0000-0000EB080000}"/>
    <cellStyle name="เครื่องหมายจุลภาค 9 2 2" xfId="2032" xr:uid="{00000000-0005-0000-0000-0000EC080000}"/>
    <cellStyle name="เครื่องหมายจุลภาค 9 20" xfId="2638" xr:uid="{00000000-0005-0000-0000-0000ED080000}"/>
    <cellStyle name="เครื่องหมายจุลภาค 9 21" xfId="2639" xr:uid="{00000000-0005-0000-0000-0000EE080000}"/>
    <cellStyle name="เครื่องหมายจุลภาค 9 22" xfId="2640" xr:uid="{00000000-0005-0000-0000-0000EF080000}"/>
    <cellStyle name="เครื่องหมายจุลภาค 9 23" xfId="2641" xr:uid="{00000000-0005-0000-0000-0000F0080000}"/>
    <cellStyle name="เครื่องหมายจุลภาค 9 24" xfId="2642" xr:uid="{00000000-0005-0000-0000-0000F1080000}"/>
    <cellStyle name="เครื่องหมายจุลภาค 9 25" xfId="2643" xr:uid="{00000000-0005-0000-0000-0000F2080000}"/>
    <cellStyle name="เครื่องหมายจุลภาค 9 26" xfId="2644" xr:uid="{00000000-0005-0000-0000-0000F3080000}"/>
    <cellStyle name="เครื่องหมายจุลภาค 9 27" xfId="2645" xr:uid="{00000000-0005-0000-0000-0000F4080000}"/>
    <cellStyle name="เครื่องหมายจุลภาค 9 28" xfId="2646" xr:uid="{00000000-0005-0000-0000-0000F5080000}"/>
    <cellStyle name="เครื่องหมายจุลภาค 9 29" xfId="2647" xr:uid="{00000000-0005-0000-0000-0000F6080000}"/>
    <cellStyle name="เครื่องหมายจุลภาค 9 3" xfId="2033" xr:uid="{00000000-0005-0000-0000-0000F7080000}"/>
    <cellStyle name="เครื่องหมายจุลภาค 9 30" xfId="2648" xr:uid="{00000000-0005-0000-0000-0000F8080000}"/>
    <cellStyle name="เครื่องหมายจุลภาค 9 31" xfId="2649" xr:uid="{00000000-0005-0000-0000-0000F9080000}"/>
    <cellStyle name="เครื่องหมายจุลภาค 9 32" xfId="2650" xr:uid="{00000000-0005-0000-0000-0000FA080000}"/>
    <cellStyle name="เครื่องหมายจุลภาค 9 33" xfId="2651" xr:uid="{00000000-0005-0000-0000-0000FB080000}"/>
    <cellStyle name="เครื่องหมายจุลภาค 9 34" xfId="2652" xr:uid="{00000000-0005-0000-0000-0000FC080000}"/>
    <cellStyle name="เครื่องหมายจุลภาค 9 35" xfId="2653" xr:uid="{00000000-0005-0000-0000-0000FD080000}"/>
    <cellStyle name="เครื่องหมายจุลภาค 9 36" xfId="2654" xr:uid="{00000000-0005-0000-0000-0000FE080000}"/>
    <cellStyle name="เครื่องหมายจุลภาค 9 37" xfId="2655" xr:uid="{00000000-0005-0000-0000-0000FF080000}"/>
    <cellStyle name="เครื่องหมายจุลภาค 9 38" xfId="2656" xr:uid="{00000000-0005-0000-0000-000000090000}"/>
    <cellStyle name="เครื่องหมายจุลภาค 9 39" xfId="2657" xr:uid="{00000000-0005-0000-0000-000001090000}"/>
    <cellStyle name="เครื่องหมายจุลภาค 9 4" xfId="2658" xr:uid="{00000000-0005-0000-0000-000002090000}"/>
    <cellStyle name="เครื่องหมายจุลภาค 9 40" xfId="2659" xr:uid="{00000000-0005-0000-0000-000003090000}"/>
    <cellStyle name="เครื่องหมายจุลภาค 9 41" xfId="2660" xr:uid="{00000000-0005-0000-0000-000004090000}"/>
    <cellStyle name="เครื่องหมายจุลภาค 9 42" xfId="2661" xr:uid="{00000000-0005-0000-0000-000005090000}"/>
    <cellStyle name="เครื่องหมายจุลภาค 9 43" xfId="2662" xr:uid="{00000000-0005-0000-0000-000006090000}"/>
    <cellStyle name="เครื่องหมายจุลภาค 9 44" xfId="2663" xr:uid="{00000000-0005-0000-0000-000007090000}"/>
    <cellStyle name="เครื่องหมายจุลภาค 9 45" xfId="2664" xr:uid="{00000000-0005-0000-0000-000008090000}"/>
    <cellStyle name="เครื่องหมายจุลภาค 9 46" xfId="2665" xr:uid="{00000000-0005-0000-0000-000009090000}"/>
    <cellStyle name="เครื่องหมายจุลภาค 9 47" xfId="2666" xr:uid="{00000000-0005-0000-0000-00000A090000}"/>
    <cellStyle name="เครื่องหมายจุลภาค 9 48" xfId="2667" xr:uid="{00000000-0005-0000-0000-00000B090000}"/>
    <cellStyle name="เครื่องหมายจุลภาค 9 49" xfId="2668" xr:uid="{00000000-0005-0000-0000-00000C090000}"/>
    <cellStyle name="เครื่องหมายจุลภาค 9 5" xfId="2669" xr:uid="{00000000-0005-0000-0000-00000D090000}"/>
    <cellStyle name="เครื่องหมายจุลภาค 9 50" xfId="2670" xr:uid="{00000000-0005-0000-0000-00000E090000}"/>
    <cellStyle name="เครื่องหมายจุลภาค 9 51" xfId="2671" xr:uid="{00000000-0005-0000-0000-00000F090000}"/>
    <cellStyle name="เครื่องหมายจุลภาค 9 52" xfId="2672" xr:uid="{00000000-0005-0000-0000-000010090000}"/>
    <cellStyle name="เครื่องหมายจุลภาค 9 53" xfId="2673" xr:uid="{00000000-0005-0000-0000-000011090000}"/>
    <cellStyle name="เครื่องหมายจุลภาค 9 54" xfId="2674" xr:uid="{00000000-0005-0000-0000-000012090000}"/>
    <cellStyle name="เครื่องหมายจุลภาค 9 55" xfId="2675" xr:uid="{00000000-0005-0000-0000-000013090000}"/>
    <cellStyle name="เครื่องหมายจุลภาค 9 56" xfId="2676" xr:uid="{00000000-0005-0000-0000-000014090000}"/>
    <cellStyle name="เครื่องหมายจุลภาค 9 57" xfId="2677" xr:uid="{00000000-0005-0000-0000-000015090000}"/>
    <cellStyle name="เครื่องหมายจุลภาค 9 58" xfId="2678" xr:uid="{00000000-0005-0000-0000-000016090000}"/>
    <cellStyle name="เครื่องหมายจุลภาค 9 59" xfId="2679" xr:uid="{00000000-0005-0000-0000-000017090000}"/>
    <cellStyle name="เครื่องหมายจุลภาค 9 6" xfId="2680" xr:uid="{00000000-0005-0000-0000-000018090000}"/>
    <cellStyle name="เครื่องหมายจุลภาค 9 60" xfId="2681" xr:uid="{00000000-0005-0000-0000-000019090000}"/>
    <cellStyle name="เครื่องหมายจุลภาค 9 7" xfId="2682" xr:uid="{00000000-0005-0000-0000-00001A090000}"/>
    <cellStyle name="เครื่องหมายจุลภาค 9 8" xfId="2683" xr:uid="{00000000-0005-0000-0000-00001B090000}"/>
    <cellStyle name="เครื่องหมายจุลภาค 9 9" xfId="2684" xr:uid="{00000000-0005-0000-0000-00001C090000}"/>
    <cellStyle name="เครื่องหมายจุลภาค_IRC-R Q2'45" xfId="25" xr:uid="{00000000-0005-0000-0000-00001D090000}"/>
    <cellStyle name="เครื่องหมายสกุลเงิน 2" xfId="2035" xr:uid="{00000000-0005-0000-0000-00001E090000}"/>
    <cellStyle name="เชื่อมโยงหลายมิติ" xfId="2041" xr:uid="{00000000-0005-0000-0000-00001F090000}"/>
    <cellStyle name="เชื่อมโยงหลายมิติ 2" xfId="2042" xr:uid="{00000000-0005-0000-0000-000020090000}"/>
    <cellStyle name="เชื่อมโยงหลายมิติ_GFPT_Q1'52_TOP" xfId="2043" xr:uid="{00000000-0005-0000-0000-000021090000}"/>
    <cellStyle name="เซลล์ตรวจสอบ 2" xfId="2044" xr:uid="{00000000-0005-0000-0000-000022090000}"/>
    <cellStyle name="เซลล์ตรวจสอบ 2 2" xfId="2045" xr:uid="{00000000-0005-0000-0000-000023090000}"/>
    <cellStyle name="เซลล์ตรวจสอบ 2 3" xfId="2046" xr:uid="{00000000-0005-0000-0000-000024090000}"/>
    <cellStyle name="เซลล์ตรวจสอบ 3" xfId="2047" xr:uid="{00000000-0005-0000-0000-000025090000}"/>
    <cellStyle name="เซลล์ตรวจสอบ 3 2" xfId="2048" xr:uid="{00000000-0005-0000-0000-000026090000}"/>
    <cellStyle name="เซลล์ตรวจสอบ 3 3" xfId="2049" xr:uid="{00000000-0005-0000-0000-000027090000}"/>
    <cellStyle name="เซลล์ตรวจสอบ 4" xfId="2050" xr:uid="{00000000-0005-0000-0000-000028090000}"/>
    <cellStyle name="เซลล์ตรวจสอบ 4 2" xfId="2051" xr:uid="{00000000-0005-0000-0000-000029090000}"/>
    <cellStyle name="เซลล์ตรวจสอบ 4 3" xfId="2052" xr:uid="{00000000-0005-0000-0000-00002A090000}"/>
    <cellStyle name="เซลล์ตรวจสอบ 5" xfId="2053" xr:uid="{00000000-0005-0000-0000-00002B090000}"/>
    <cellStyle name="เซลล์ตรวจสอบ 5 2" xfId="2054" xr:uid="{00000000-0005-0000-0000-00002C090000}"/>
    <cellStyle name="เซลล์ตรวจสอบ 5 3" xfId="2055" xr:uid="{00000000-0005-0000-0000-00002D090000}"/>
    <cellStyle name="เซลล์ตรวจสอบ 6" xfId="2056" xr:uid="{00000000-0005-0000-0000-00002E090000}"/>
    <cellStyle name="เซลล์ที่มีการเชื่อมโยง 2" xfId="2057" xr:uid="{00000000-0005-0000-0000-00002F090000}"/>
    <cellStyle name="เซลล์ที่มีการเชื่อมโยง 3" xfId="2058" xr:uid="{00000000-0005-0000-0000-000030090000}"/>
    <cellStyle name="เซลล์ที่มีการเชื่อมโยง 4" xfId="2059" xr:uid="{00000000-0005-0000-0000-000031090000}"/>
    <cellStyle name="เซลล์ที่มีการเชื่อมโยง 5" xfId="2060" xr:uid="{00000000-0005-0000-0000-000032090000}"/>
    <cellStyle name="เซลล์ที่มีการเชื่อมโยง 6" xfId="2061" xr:uid="{00000000-0005-0000-0000-000033090000}"/>
    <cellStyle name="เปอร์เซ็นต์ 2" xfId="2206" xr:uid="{00000000-0005-0000-0000-000034090000}"/>
    <cellStyle name="เปอร์เซ็นต์ 2 10" xfId="2207" xr:uid="{00000000-0005-0000-0000-000035090000}"/>
    <cellStyle name="เปอร์เซ็นต์ 2 11" xfId="2208" xr:uid="{00000000-0005-0000-0000-000036090000}"/>
    <cellStyle name="เปอร์เซ็นต์ 2 12" xfId="2209" xr:uid="{00000000-0005-0000-0000-000037090000}"/>
    <cellStyle name="เปอร์เซ็นต์ 2 13" xfId="2210" xr:uid="{00000000-0005-0000-0000-000038090000}"/>
    <cellStyle name="เปอร์เซ็นต์ 2 14" xfId="2211" xr:uid="{00000000-0005-0000-0000-000039090000}"/>
    <cellStyle name="เปอร์เซ็นต์ 2 14 2" xfId="2212" xr:uid="{00000000-0005-0000-0000-00003A090000}"/>
    <cellStyle name="เปอร์เซ็นต์ 2 15" xfId="2213" xr:uid="{00000000-0005-0000-0000-00003B090000}"/>
    <cellStyle name="เปอร์เซ็นต์ 2 2" xfId="2214" xr:uid="{00000000-0005-0000-0000-00003C090000}"/>
    <cellStyle name="เปอร์เซ็นต์ 2 2 2" xfId="2215" xr:uid="{00000000-0005-0000-0000-00003D090000}"/>
    <cellStyle name="เปอร์เซ็นต์ 2 2 3" xfId="2216" xr:uid="{00000000-0005-0000-0000-00003E090000}"/>
    <cellStyle name="เปอร์เซ็นต์ 2 2 4" xfId="2217" xr:uid="{00000000-0005-0000-0000-00003F090000}"/>
    <cellStyle name="เปอร์เซ็นต์ 2 2 5" xfId="2218" xr:uid="{00000000-0005-0000-0000-000040090000}"/>
    <cellStyle name="เปอร์เซ็นต์ 2 2 6" xfId="2219" xr:uid="{00000000-0005-0000-0000-000041090000}"/>
    <cellStyle name="เปอร์เซ็นต์ 2 2 7" xfId="2220" xr:uid="{00000000-0005-0000-0000-000042090000}"/>
    <cellStyle name="เปอร์เซ็นต์ 2 2 8" xfId="2221" xr:uid="{00000000-0005-0000-0000-000043090000}"/>
    <cellStyle name="เปอร์เซ็นต์ 2 3" xfId="2222" xr:uid="{00000000-0005-0000-0000-000044090000}"/>
    <cellStyle name="เปอร์เซ็นต์ 2 4" xfId="2223" xr:uid="{00000000-0005-0000-0000-000045090000}"/>
    <cellStyle name="เปอร์เซ็นต์ 2 5" xfId="2224" xr:uid="{00000000-0005-0000-0000-000046090000}"/>
    <cellStyle name="เปอร์เซ็นต์ 2 6" xfId="2225" xr:uid="{00000000-0005-0000-0000-000047090000}"/>
    <cellStyle name="เปอร์เซ็นต์ 2 7" xfId="2226" xr:uid="{00000000-0005-0000-0000-000048090000}"/>
    <cellStyle name="เปอร์เซ็นต์ 2 8" xfId="2227" xr:uid="{00000000-0005-0000-0000-000049090000}"/>
    <cellStyle name="เปอร์เซ็นต์ 2 9" xfId="2228" xr:uid="{00000000-0005-0000-0000-00004A090000}"/>
    <cellStyle name="เปอร์เซ็นต์ 3" xfId="2229" xr:uid="{00000000-0005-0000-0000-00004B090000}"/>
    <cellStyle name="เปอร์เซ็นต์ 3 10" xfId="2230" xr:uid="{00000000-0005-0000-0000-00004C090000}"/>
    <cellStyle name="เปอร์เซ็นต์ 3 10 2" xfId="2231" xr:uid="{00000000-0005-0000-0000-00004D090000}"/>
    <cellStyle name="เปอร์เซ็นต์ 3 10 3" xfId="2450" xr:uid="{00000000-0005-0000-0000-00004E090000}"/>
    <cellStyle name="เปอร์เซ็นต์ 3 2" xfId="2232" xr:uid="{00000000-0005-0000-0000-00004F090000}"/>
    <cellStyle name="เปอร์เซ็นต์ 3 3" xfId="2233" xr:uid="{00000000-0005-0000-0000-000050090000}"/>
    <cellStyle name="เปอร์เซ็นต์ 3 4" xfId="2234" xr:uid="{00000000-0005-0000-0000-000051090000}"/>
    <cellStyle name="เปอร์เซ็นต์ 3 5" xfId="2235" xr:uid="{00000000-0005-0000-0000-000052090000}"/>
    <cellStyle name="เปอร์เซ็นต์ 3 6" xfId="2236" xr:uid="{00000000-0005-0000-0000-000053090000}"/>
    <cellStyle name="เปอร์เซ็นต์ 3 7" xfId="2237" xr:uid="{00000000-0005-0000-0000-000054090000}"/>
    <cellStyle name="เปอร์เซ็นต์ 3 8" xfId="2238" xr:uid="{00000000-0005-0000-0000-000055090000}"/>
    <cellStyle name="เปอร์เซ็นต์ 3 9" xfId="2239" xr:uid="{00000000-0005-0000-0000-000056090000}"/>
    <cellStyle name="เปอร์เซ็นต์ 4" xfId="2240" xr:uid="{00000000-0005-0000-0000-000057090000}"/>
    <cellStyle name="เปอร์เซ็นต์ 5" xfId="2459" xr:uid="{00000000-0005-0000-0000-000058090000}"/>
    <cellStyle name="เปอร์เซ็นต์ 5 2" xfId="2241" xr:uid="{00000000-0005-0000-0000-000059090000}"/>
    <cellStyle name="เปอร์เซ็นต์ 6" xfId="2242" xr:uid="{00000000-0005-0000-0000-00005A090000}"/>
    <cellStyle name="เปอร์เซ็นต์ 7" xfId="2243" xr:uid="{00000000-0005-0000-0000-00005B090000}"/>
    <cellStyle name="เปอร์เซ็นต์ 8" xfId="2244" xr:uid="{00000000-0005-0000-0000-00005C090000}"/>
    <cellStyle name="แย่ 2" xfId="2254" xr:uid="{00000000-0005-0000-0000-00005D090000}"/>
    <cellStyle name="แย่ 3" xfId="2255" xr:uid="{00000000-0005-0000-0000-00005E090000}"/>
    <cellStyle name="แย่ 4" xfId="2256" xr:uid="{00000000-0005-0000-0000-00005F090000}"/>
    <cellStyle name="แย่ 5" xfId="2257" xr:uid="{00000000-0005-0000-0000-000060090000}"/>
    <cellStyle name="แย่ 6" xfId="2258" xr:uid="{00000000-0005-0000-0000-000061090000}"/>
    <cellStyle name="แสดงผล 2" xfId="2298" xr:uid="{00000000-0005-0000-0000-000062090000}"/>
    <cellStyle name="แสดงผล 2 2" xfId="2299" xr:uid="{00000000-0005-0000-0000-000063090000}"/>
    <cellStyle name="แสดงผล 2 2 2" xfId="2906" xr:uid="{214DBBE9-E7A2-4A2D-A099-5E7F5701E3E7}"/>
    <cellStyle name="แสดงผล 2 3" xfId="2905" xr:uid="{2B394B11-54E7-4268-987F-3BDAE54F31D0}"/>
    <cellStyle name="แสดงผล 3" xfId="2300" xr:uid="{00000000-0005-0000-0000-000064090000}"/>
    <cellStyle name="แสดงผล 3 2" xfId="2301" xr:uid="{00000000-0005-0000-0000-000065090000}"/>
    <cellStyle name="แสดงผล 3 2 2" xfId="2908" xr:uid="{F56025B3-1920-4E23-9B05-32EEB1B27EE3}"/>
    <cellStyle name="แสดงผล 3 3" xfId="2907" xr:uid="{CD0464EE-2959-4129-ABF0-5DF0896D7E31}"/>
    <cellStyle name="แสดงผล 4" xfId="2302" xr:uid="{00000000-0005-0000-0000-000066090000}"/>
    <cellStyle name="แสดงผล 4 2" xfId="2303" xr:uid="{00000000-0005-0000-0000-000067090000}"/>
    <cellStyle name="แสดงผล 4 2 2" xfId="2910" xr:uid="{8276CEE0-43D7-423D-9D81-CD3C4708EAC8}"/>
    <cellStyle name="แสดงผล 4 3" xfId="2909" xr:uid="{97D9ECA5-99EE-4788-A387-86603F79EB5E}"/>
    <cellStyle name="แสดงผล 5" xfId="2304" xr:uid="{00000000-0005-0000-0000-000068090000}"/>
    <cellStyle name="แสดงผล 5 2" xfId="2305" xr:uid="{00000000-0005-0000-0000-000069090000}"/>
    <cellStyle name="แสดงผล 5 2 2" xfId="2912" xr:uid="{19F2425D-3ED0-4DBE-BDDA-57CA1A87338B}"/>
    <cellStyle name="แสดงผล 5 3" xfId="2911" xr:uid="{A627D7E1-92E4-49F2-8FF1-9E8BFDDA308F}"/>
    <cellStyle name="แสดงผล 6" xfId="2306" xr:uid="{00000000-0005-0000-0000-00006A090000}"/>
    <cellStyle name="แสดงผล 6 2" xfId="2913" xr:uid="{F414713D-09B5-43F5-B329-A909074E42F7}"/>
    <cellStyle name="การคำนวณ 2" xfId="1863" xr:uid="{00000000-0005-0000-0000-00006B090000}"/>
    <cellStyle name="การคำนวณ 2 2" xfId="1864" xr:uid="{00000000-0005-0000-0000-00006C090000}"/>
    <cellStyle name="การคำนวณ 2 2 2" xfId="2878" xr:uid="{6A42EC45-BB9C-493F-BC03-BDFC39717FB6}"/>
    <cellStyle name="การคำนวณ 2 3" xfId="2877" xr:uid="{309915B5-E5A3-455F-8B3D-F8BA748E663C}"/>
    <cellStyle name="การคำนวณ 3" xfId="1865" xr:uid="{00000000-0005-0000-0000-00006D090000}"/>
    <cellStyle name="การคำนวณ 3 2" xfId="1866" xr:uid="{00000000-0005-0000-0000-00006E090000}"/>
    <cellStyle name="การคำนวณ 3 2 2" xfId="2880" xr:uid="{7B1EFFEB-3795-4278-951E-86AE8199B063}"/>
    <cellStyle name="การคำนวณ 3 3" xfId="2879" xr:uid="{6C42F645-3B4C-4C82-8A4F-928519F669F3}"/>
    <cellStyle name="การคำนวณ 4" xfId="1867" xr:uid="{00000000-0005-0000-0000-00006F090000}"/>
    <cellStyle name="การคำนวณ 4 2" xfId="1868" xr:uid="{00000000-0005-0000-0000-000070090000}"/>
    <cellStyle name="การคำนวณ 4 2 2" xfId="2882" xr:uid="{784639AA-AD10-4A92-904F-920DBBD6BA55}"/>
    <cellStyle name="การคำนวณ 4 3" xfId="2881" xr:uid="{D1070AFD-F0F9-4C81-B25F-28D2B3478170}"/>
    <cellStyle name="การคำนวณ 5" xfId="1869" xr:uid="{00000000-0005-0000-0000-000071090000}"/>
    <cellStyle name="การคำนวณ 5 2" xfId="1870" xr:uid="{00000000-0005-0000-0000-000072090000}"/>
    <cellStyle name="การคำนวณ 5 2 2" xfId="2884" xr:uid="{7C0A2C08-D691-4868-A08A-5030169CD09F}"/>
    <cellStyle name="การคำนวณ 5 3" xfId="2883" xr:uid="{5C8C9D4E-9687-4DB8-9E67-380F01665E18}"/>
    <cellStyle name="การคำนวณ 6" xfId="1871" xr:uid="{00000000-0005-0000-0000-000073090000}"/>
    <cellStyle name="การคำนวณ 6 2" xfId="2885" xr:uid="{CF902FD0-0CA4-46AE-B2ED-2CCBFD275B7C}"/>
    <cellStyle name="ข้อความเตือน 2" xfId="1872" xr:uid="{00000000-0005-0000-0000-000074090000}"/>
    <cellStyle name="ข้อความเตือน 3" xfId="1873" xr:uid="{00000000-0005-0000-0000-000075090000}"/>
    <cellStyle name="ข้อความเตือน 4" xfId="1874" xr:uid="{00000000-0005-0000-0000-000076090000}"/>
    <cellStyle name="ข้อความเตือน 5" xfId="1875" xr:uid="{00000000-0005-0000-0000-000077090000}"/>
    <cellStyle name="ข้อความเตือน 6" xfId="1876" xr:uid="{00000000-0005-0000-0000-000078090000}"/>
    <cellStyle name="ข้อความอธิบาย 2" xfId="1877" xr:uid="{00000000-0005-0000-0000-000079090000}"/>
    <cellStyle name="ข้อความอธิบาย 3" xfId="1878" xr:uid="{00000000-0005-0000-0000-00007A090000}"/>
    <cellStyle name="ข้อความอธิบาย 4" xfId="1879" xr:uid="{00000000-0005-0000-0000-00007B090000}"/>
    <cellStyle name="ข้อความอธิบาย 5" xfId="1880" xr:uid="{00000000-0005-0000-0000-00007C090000}"/>
    <cellStyle name="ข้อความอธิบาย 6" xfId="1881" xr:uid="{00000000-0005-0000-0000-00007D090000}"/>
    <cellStyle name="ชื่อเรื่อง 2" xfId="2036" xr:uid="{00000000-0005-0000-0000-00007E090000}"/>
    <cellStyle name="ชื่อเรื่อง 3" xfId="2037" xr:uid="{00000000-0005-0000-0000-00007F090000}"/>
    <cellStyle name="ชื่อเรื่อง 4" xfId="2038" xr:uid="{00000000-0005-0000-0000-000080090000}"/>
    <cellStyle name="ชื่อเรื่อง 5" xfId="2039" xr:uid="{00000000-0005-0000-0000-000081090000}"/>
    <cellStyle name="ชื่อเรื่อง 6" xfId="2040" xr:uid="{00000000-0005-0000-0000-000082090000}"/>
    <cellStyle name="ดี 2" xfId="2062" xr:uid="{00000000-0005-0000-0000-000083090000}"/>
    <cellStyle name="ดี 3" xfId="2063" xr:uid="{00000000-0005-0000-0000-000084090000}"/>
    <cellStyle name="ดี 4" xfId="2064" xr:uid="{00000000-0005-0000-0000-000085090000}"/>
    <cellStyle name="ดี 5" xfId="2065" xr:uid="{00000000-0005-0000-0000-000086090000}"/>
    <cellStyle name="ดี 6" xfId="2066" xr:uid="{00000000-0005-0000-0000-000087090000}"/>
    <cellStyle name="ตามการเชื่อมโยงหลายมิติ" xfId="2067" xr:uid="{00000000-0005-0000-0000-000088090000}"/>
    <cellStyle name="ตามการเชื่อมโยงหลายมิติ 2" xfId="2068" xr:uid="{00000000-0005-0000-0000-000089090000}"/>
    <cellStyle name="ตามการเชื่อมโยงหลายมิติ_GFPT_Q1'52_TOP" xfId="2069" xr:uid="{00000000-0005-0000-0000-00008A090000}"/>
    <cellStyle name="น้บะภฒ_95" xfId="2070" xr:uid="{00000000-0005-0000-0000-00008B090000}"/>
    <cellStyle name="ปกติ 10" xfId="2071" xr:uid="{00000000-0005-0000-0000-00008C090000}"/>
    <cellStyle name="ปกติ 10 2" xfId="2446" xr:uid="{00000000-0005-0000-0000-00008D090000}"/>
    <cellStyle name="ปกติ 11" xfId="2072" xr:uid="{00000000-0005-0000-0000-00008E090000}"/>
    <cellStyle name="ปกติ 11 2" xfId="2685" xr:uid="{00000000-0005-0000-0000-00008F090000}"/>
    <cellStyle name="ปกติ 12" xfId="2073" xr:uid="{00000000-0005-0000-0000-000090090000}"/>
    <cellStyle name="ปกติ 13" xfId="2074" xr:uid="{00000000-0005-0000-0000-000091090000}"/>
    <cellStyle name="ปกติ 14" xfId="2075" xr:uid="{00000000-0005-0000-0000-000092090000}"/>
    <cellStyle name="ปกติ 15" xfId="2076" xr:uid="{00000000-0005-0000-0000-000093090000}"/>
    <cellStyle name="ปกติ 16" xfId="26" xr:uid="{00000000-0005-0000-0000-000094090000}"/>
    <cellStyle name="ปกติ 17" xfId="2077" xr:uid="{00000000-0005-0000-0000-000095090000}"/>
    <cellStyle name="ปกติ 18" xfId="2078" xr:uid="{00000000-0005-0000-0000-000096090000}"/>
    <cellStyle name="ปกติ 19" xfId="2453" xr:uid="{00000000-0005-0000-0000-000097090000}"/>
    <cellStyle name="ปกติ 2" xfId="19" xr:uid="{00000000-0005-0000-0000-000098090000}"/>
    <cellStyle name="ปกติ 2 10" xfId="2079" xr:uid="{00000000-0005-0000-0000-000099090000}"/>
    <cellStyle name="ปกติ 2 11" xfId="2080" xr:uid="{00000000-0005-0000-0000-00009A090000}"/>
    <cellStyle name="ปกติ 2 12" xfId="2081" xr:uid="{00000000-0005-0000-0000-00009B090000}"/>
    <cellStyle name="ปกติ 2 13" xfId="2082" xr:uid="{00000000-0005-0000-0000-00009C090000}"/>
    <cellStyle name="ปกติ 2 2" xfId="2083" xr:uid="{00000000-0005-0000-0000-00009D090000}"/>
    <cellStyle name="ปกติ 2 2 10" xfId="2084" xr:uid="{00000000-0005-0000-0000-00009E090000}"/>
    <cellStyle name="ปกติ 2 2 11" xfId="2085" xr:uid="{00000000-0005-0000-0000-00009F090000}"/>
    <cellStyle name="ปกติ 2 2 12" xfId="2086" xr:uid="{00000000-0005-0000-0000-0000A0090000}"/>
    <cellStyle name="ปกติ 2 2 13" xfId="2087" xr:uid="{00000000-0005-0000-0000-0000A1090000}"/>
    <cellStyle name="ปกติ 2 2 14" xfId="2088" xr:uid="{00000000-0005-0000-0000-0000A2090000}"/>
    <cellStyle name="ปกติ 2 2 15" xfId="2089" xr:uid="{00000000-0005-0000-0000-0000A3090000}"/>
    <cellStyle name="ปกติ 2 2 2" xfId="2090" xr:uid="{00000000-0005-0000-0000-0000A4090000}"/>
    <cellStyle name="ปกติ 2 2 2 2" xfId="2091" xr:uid="{00000000-0005-0000-0000-0000A5090000}"/>
    <cellStyle name="ปกติ 2 2 2 2 2" xfId="2686" xr:uid="{00000000-0005-0000-0000-0000A6090000}"/>
    <cellStyle name="ปกติ 2 2 2 3" xfId="2092" xr:uid="{00000000-0005-0000-0000-0000A7090000}"/>
    <cellStyle name="ปกติ 2 2 2 4" xfId="2093" xr:uid="{00000000-0005-0000-0000-0000A8090000}"/>
    <cellStyle name="ปกติ 2 2 2 5" xfId="2094" xr:uid="{00000000-0005-0000-0000-0000A9090000}"/>
    <cellStyle name="ปกติ 2 2 2 6" xfId="2095" xr:uid="{00000000-0005-0000-0000-0000AA090000}"/>
    <cellStyle name="ปกติ 2 2 2 7" xfId="2096" xr:uid="{00000000-0005-0000-0000-0000AB090000}"/>
    <cellStyle name="ปกติ 2 2 2 8" xfId="2097" xr:uid="{00000000-0005-0000-0000-0000AC090000}"/>
    <cellStyle name="ปกติ 2 2 3" xfId="2098" xr:uid="{00000000-0005-0000-0000-0000AD090000}"/>
    <cellStyle name="ปกติ 2 2 4" xfId="2099" xr:uid="{00000000-0005-0000-0000-0000AE090000}"/>
    <cellStyle name="ปกติ 2 2 5" xfId="2100" xr:uid="{00000000-0005-0000-0000-0000AF090000}"/>
    <cellStyle name="ปกติ 2 2 6" xfId="2101" xr:uid="{00000000-0005-0000-0000-0000B0090000}"/>
    <cellStyle name="ปกติ 2 2 7" xfId="2102" xr:uid="{00000000-0005-0000-0000-0000B1090000}"/>
    <cellStyle name="ปกติ 2 2 7 2" xfId="2687" xr:uid="{00000000-0005-0000-0000-0000B2090000}"/>
    <cellStyle name="ปกติ 2 2 8" xfId="2103" xr:uid="{00000000-0005-0000-0000-0000B3090000}"/>
    <cellStyle name="ปกติ 2 2 8 2" xfId="2688" xr:uid="{00000000-0005-0000-0000-0000B4090000}"/>
    <cellStyle name="ปกติ 2 2 9" xfId="2104" xr:uid="{00000000-0005-0000-0000-0000B5090000}"/>
    <cellStyle name="ปกติ 2 3" xfId="2105" xr:uid="{00000000-0005-0000-0000-0000B6090000}"/>
    <cellStyle name="ปกติ 2 3 2" xfId="2106" xr:uid="{00000000-0005-0000-0000-0000B7090000}"/>
    <cellStyle name="ปกติ 2 4" xfId="2107" xr:uid="{00000000-0005-0000-0000-0000B8090000}"/>
    <cellStyle name="ปกติ 2 4 2" xfId="2689" xr:uid="{00000000-0005-0000-0000-0000B9090000}"/>
    <cellStyle name="ปกติ 2 5" xfId="2108" xr:uid="{00000000-0005-0000-0000-0000BA090000}"/>
    <cellStyle name="ปกติ 2 6" xfId="2109" xr:uid="{00000000-0005-0000-0000-0000BB090000}"/>
    <cellStyle name="ปกติ 2 7" xfId="2110" xr:uid="{00000000-0005-0000-0000-0000BC090000}"/>
    <cellStyle name="ปกติ 2 7 2" xfId="2690" xr:uid="{00000000-0005-0000-0000-0000BD090000}"/>
    <cellStyle name="ปกติ 2 8" xfId="2111" xr:uid="{00000000-0005-0000-0000-0000BE090000}"/>
    <cellStyle name="ปกติ 2 8 2" xfId="2691" xr:uid="{00000000-0005-0000-0000-0000BF090000}"/>
    <cellStyle name="ปกติ 2 9" xfId="2112" xr:uid="{00000000-0005-0000-0000-0000C0090000}"/>
    <cellStyle name="ปกติ 2 9 2" xfId="2113" xr:uid="{00000000-0005-0000-0000-0000C1090000}"/>
    <cellStyle name="ปกติ 2 9 3" xfId="2114" xr:uid="{00000000-0005-0000-0000-0000C2090000}"/>
    <cellStyle name="ปกติ 2_aMp^KT Q4'52...X2" xfId="2115" xr:uid="{00000000-0005-0000-0000-0000C3090000}"/>
    <cellStyle name="ปกติ 20" xfId="2456" xr:uid="{00000000-0005-0000-0000-0000C4090000}"/>
    <cellStyle name="ปกติ 22" xfId="2116" xr:uid="{00000000-0005-0000-0000-0000C5090000}"/>
    <cellStyle name="ปกติ 3" xfId="2117" xr:uid="{00000000-0005-0000-0000-0000C6090000}"/>
    <cellStyle name="ปกติ 3 10" xfId="2118" xr:uid="{00000000-0005-0000-0000-0000C7090000}"/>
    <cellStyle name="ปกติ 3 11" xfId="2119" xr:uid="{00000000-0005-0000-0000-0000C8090000}"/>
    <cellStyle name="ปกติ 3 12" xfId="2120" xr:uid="{00000000-0005-0000-0000-0000C9090000}"/>
    <cellStyle name="ปกติ 3 13" xfId="2121" xr:uid="{00000000-0005-0000-0000-0000CA090000}"/>
    <cellStyle name="ปกติ 3 14" xfId="2122" xr:uid="{00000000-0005-0000-0000-0000CB090000}"/>
    <cellStyle name="ปกติ 3 15" xfId="2123" xr:uid="{00000000-0005-0000-0000-0000CC090000}"/>
    <cellStyle name="ปกติ 3 16" xfId="2124" xr:uid="{00000000-0005-0000-0000-0000CD090000}"/>
    <cellStyle name="ปกติ 3 17" xfId="2125" xr:uid="{00000000-0005-0000-0000-0000CE090000}"/>
    <cellStyle name="ปกติ 3 18" xfId="2126" xr:uid="{00000000-0005-0000-0000-0000CF090000}"/>
    <cellStyle name="ปกติ 3 19" xfId="2127" xr:uid="{00000000-0005-0000-0000-0000D0090000}"/>
    <cellStyle name="ปกติ 3 2" xfId="2128" xr:uid="{00000000-0005-0000-0000-0000D1090000}"/>
    <cellStyle name="ปกติ 3 2 2" xfId="2129" xr:uid="{00000000-0005-0000-0000-0000D2090000}"/>
    <cellStyle name="ปกติ 3 2 2 2 2" xfId="2130" xr:uid="{00000000-0005-0000-0000-0000D3090000}"/>
    <cellStyle name="ปกติ 3 20" xfId="2131" xr:uid="{00000000-0005-0000-0000-0000D4090000}"/>
    <cellStyle name="ปกติ 3 21" xfId="2132" xr:uid="{00000000-0005-0000-0000-0000D5090000}"/>
    <cellStyle name="ปกติ 3 22" xfId="2133" xr:uid="{00000000-0005-0000-0000-0000D6090000}"/>
    <cellStyle name="ปกติ 3 23" xfId="2134" xr:uid="{00000000-0005-0000-0000-0000D7090000}"/>
    <cellStyle name="ปกติ 3 24" xfId="2135" xr:uid="{00000000-0005-0000-0000-0000D8090000}"/>
    <cellStyle name="ปกติ 3 25" xfId="2136" xr:uid="{00000000-0005-0000-0000-0000D9090000}"/>
    <cellStyle name="ปกติ 3 26" xfId="2137" xr:uid="{00000000-0005-0000-0000-0000DA090000}"/>
    <cellStyle name="ปกติ 3 27" xfId="2138" xr:uid="{00000000-0005-0000-0000-0000DB090000}"/>
    <cellStyle name="ปกติ 3 28" xfId="2139" xr:uid="{00000000-0005-0000-0000-0000DC090000}"/>
    <cellStyle name="ปกติ 3 29" xfId="23" xr:uid="{00000000-0005-0000-0000-0000DD090000}"/>
    <cellStyle name="ปกติ 3 3" xfId="2140" xr:uid="{00000000-0005-0000-0000-0000DE090000}"/>
    <cellStyle name="ปกติ 3 3 2" xfId="2141" xr:uid="{00000000-0005-0000-0000-0000DF090000}"/>
    <cellStyle name="ปกติ 3 30" xfId="2142" xr:uid="{00000000-0005-0000-0000-0000E0090000}"/>
    <cellStyle name="ปกติ 3 31" xfId="2447" xr:uid="{00000000-0005-0000-0000-0000E1090000}"/>
    <cellStyle name="ปกติ 3 32" xfId="2458" xr:uid="{00000000-0005-0000-0000-0000E2090000}"/>
    <cellStyle name="ปกติ 3 4" xfId="2143" xr:uid="{00000000-0005-0000-0000-0000E3090000}"/>
    <cellStyle name="ปกติ 3 5" xfId="2144" xr:uid="{00000000-0005-0000-0000-0000E4090000}"/>
    <cellStyle name="ปกติ 3 6" xfId="2145" xr:uid="{00000000-0005-0000-0000-0000E5090000}"/>
    <cellStyle name="ปกติ 3 7" xfId="2146" xr:uid="{00000000-0005-0000-0000-0000E6090000}"/>
    <cellStyle name="ปกติ 3 8" xfId="2147" xr:uid="{00000000-0005-0000-0000-0000E7090000}"/>
    <cellStyle name="ปกติ 3 9" xfId="2148" xr:uid="{00000000-0005-0000-0000-0000E8090000}"/>
    <cellStyle name="ปกติ 3_C1-2 Q4'52" xfId="2149" xr:uid="{00000000-0005-0000-0000-0000E9090000}"/>
    <cellStyle name="ปกติ 4" xfId="2150" xr:uid="{00000000-0005-0000-0000-0000EA090000}"/>
    <cellStyle name="ปกติ 4 10" xfId="2151" xr:uid="{00000000-0005-0000-0000-0000EB090000}"/>
    <cellStyle name="ปกติ 4 11" xfId="2152" xr:uid="{00000000-0005-0000-0000-0000EC090000}"/>
    <cellStyle name="ปกติ 4 12" xfId="2153" xr:uid="{00000000-0005-0000-0000-0000ED090000}"/>
    <cellStyle name="ปกติ 4 13" xfId="2154" xr:uid="{00000000-0005-0000-0000-0000EE090000}"/>
    <cellStyle name="ปกติ 4 14" xfId="2155" xr:uid="{00000000-0005-0000-0000-0000EF090000}"/>
    <cellStyle name="ปกติ 4 15" xfId="2156" xr:uid="{00000000-0005-0000-0000-0000F0090000}"/>
    <cellStyle name="ปกติ 4 16" xfId="2157" xr:uid="{00000000-0005-0000-0000-0000F1090000}"/>
    <cellStyle name="ปกติ 4 17" xfId="2158" xr:uid="{00000000-0005-0000-0000-0000F2090000}"/>
    <cellStyle name="ปกติ 4 18" xfId="2159" xr:uid="{00000000-0005-0000-0000-0000F3090000}"/>
    <cellStyle name="ปกติ 4 2" xfId="2160" xr:uid="{00000000-0005-0000-0000-0000F4090000}"/>
    <cellStyle name="ปกติ 4 2 2" xfId="2692" xr:uid="{00000000-0005-0000-0000-0000F5090000}"/>
    <cellStyle name="ปกติ 4 3" xfId="2161" xr:uid="{00000000-0005-0000-0000-0000F6090000}"/>
    <cellStyle name="ปกติ 4 4" xfId="2162" xr:uid="{00000000-0005-0000-0000-0000F7090000}"/>
    <cellStyle name="ปกติ 4 5" xfId="2163" xr:uid="{00000000-0005-0000-0000-0000F8090000}"/>
    <cellStyle name="ปกติ 4 6" xfId="2164" xr:uid="{00000000-0005-0000-0000-0000F9090000}"/>
    <cellStyle name="ปกติ 4 7" xfId="2165" xr:uid="{00000000-0005-0000-0000-0000FA090000}"/>
    <cellStyle name="ปกติ 4 8" xfId="2166" xr:uid="{00000000-0005-0000-0000-0000FB090000}"/>
    <cellStyle name="ปกติ 4 9" xfId="2167" xr:uid="{00000000-0005-0000-0000-0000FC090000}"/>
    <cellStyle name="ปกติ 4_C1-2 Q4'52" xfId="2168" xr:uid="{00000000-0005-0000-0000-0000FD090000}"/>
    <cellStyle name="ปกติ 5" xfId="2169" xr:uid="{00000000-0005-0000-0000-0000FE090000}"/>
    <cellStyle name="ปกติ 5 2" xfId="2170" xr:uid="{00000000-0005-0000-0000-0000FF090000}"/>
    <cellStyle name="ปกติ 5 3" xfId="2171" xr:uid="{00000000-0005-0000-0000-0000000A0000}"/>
    <cellStyle name="ปกติ 5 4" xfId="2172" xr:uid="{00000000-0005-0000-0000-0000010A0000}"/>
    <cellStyle name="ปกติ 5_TVT_Q4'53_TOP-PER BOOK" xfId="2173" xr:uid="{00000000-0005-0000-0000-0000020A0000}"/>
    <cellStyle name="ปกติ 6" xfId="2174" xr:uid="{00000000-0005-0000-0000-0000030A0000}"/>
    <cellStyle name="ปกติ 6 2" xfId="2175" xr:uid="{00000000-0005-0000-0000-0000040A0000}"/>
    <cellStyle name="ปกติ 6 3" xfId="2176" xr:uid="{00000000-0005-0000-0000-0000050A0000}"/>
    <cellStyle name="ปกติ 6 4" xfId="2177" xr:uid="{00000000-0005-0000-0000-0000060A0000}"/>
    <cellStyle name="ปกติ 6 4 2" xfId="2886" xr:uid="{94A6D250-FEBF-4535-B114-D2503A960381}"/>
    <cellStyle name="ปกติ 7" xfId="2178" xr:uid="{00000000-0005-0000-0000-0000070A0000}"/>
    <cellStyle name="ปกติ 7 2" xfId="2179" xr:uid="{00000000-0005-0000-0000-0000080A0000}"/>
    <cellStyle name="ปกติ 7 2 2" xfId="2693" xr:uid="{00000000-0005-0000-0000-0000090A0000}"/>
    <cellStyle name="ปกติ 7 2 2 2" xfId="2694" xr:uid="{00000000-0005-0000-0000-00000A0A0000}"/>
    <cellStyle name="ปกติ 7 3" xfId="2180" xr:uid="{00000000-0005-0000-0000-00000B0A0000}"/>
    <cellStyle name="ปกติ 7 4" xfId="2181" xr:uid="{00000000-0005-0000-0000-00000C0A0000}"/>
    <cellStyle name="ปกติ 7 5" xfId="2182" xr:uid="{00000000-0005-0000-0000-00000D0A0000}"/>
    <cellStyle name="ปกติ 7 6" xfId="2183" xr:uid="{00000000-0005-0000-0000-00000E0A0000}"/>
    <cellStyle name="ปกติ 7 6 2" xfId="2448" xr:uid="{00000000-0005-0000-0000-00000F0A0000}"/>
    <cellStyle name="ปกติ 7 7" xfId="2184" xr:uid="{00000000-0005-0000-0000-0000100A0000}"/>
    <cellStyle name="ปกติ 7 8" xfId="2449" xr:uid="{00000000-0005-0000-0000-0000110A0000}"/>
    <cellStyle name="ปกติ 8" xfId="2185" xr:uid="{00000000-0005-0000-0000-0000120A0000}"/>
    <cellStyle name="ปกติ 8 2" xfId="2186" xr:uid="{00000000-0005-0000-0000-0000130A0000}"/>
    <cellStyle name="ปกติ 8 3" xfId="2187" xr:uid="{00000000-0005-0000-0000-0000140A0000}"/>
    <cellStyle name="ปกติ 8 4" xfId="2188" xr:uid="{00000000-0005-0000-0000-0000150A0000}"/>
    <cellStyle name="ปกติ 8 5" xfId="2189" xr:uid="{00000000-0005-0000-0000-0000160A0000}"/>
    <cellStyle name="ปกติ 9" xfId="2190" xr:uid="{00000000-0005-0000-0000-0000170A0000}"/>
    <cellStyle name="ปกติ 9 2" xfId="2191" xr:uid="{00000000-0005-0000-0000-0000180A0000}"/>
    <cellStyle name="ปกติ_TOP-PCC Q4'47-Per Audit" xfId="2455" xr:uid="{00000000-0005-0000-0000-0000190A0000}"/>
    <cellStyle name="ป้อนค่า 2" xfId="2192" xr:uid="{00000000-0005-0000-0000-00001A0A0000}"/>
    <cellStyle name="ป้อนค่า 2 2" xfId="2193" xr:uid="{00000000-0005-0000-0000-00001B0A0000}"/>
    <cellStyle name="ป้อนค่า 2 2 2" xfId="2888" xr:uid="{1C6B68EC-257E-4538-8118-561170884B62}"/>
    <cellStyle name="ป้อนค่า 2 3" xfId="2887" xr:uid="{20138E4A-6A08-4F28-8488-74778B31CFDE}"/>
    <cellStyle name="ป้อนค่า 3" xfId="2194" xr:uid="{00000000-0005-0000-0000-00001C0A0000}"/>
    <cellStyle name="ป้อนค่า 3 2" xfId="2195" xr:uid="{00000000-0005-0000-0000-00001D0A0000}"/>
    <cellStyle name="ป้อนค่า 3 2 2" xfId="2890" xr:uid="{3559EFEF-2A7F-46A3-8925-C1236A32E240}"/>
    <cellStyle name="ป้อนค่า 3 3" xfId="2889" xr:uid="{6C6F021C-645B-4B55-83B7-17631214B1A9}"/>
    <cellStyle name="ป้อนค่า 4" xfId="2196" xr:uid="{00000000-0005-0000-0000-00001E0A0000}"/>
    <cellStyle name="ป้อนค่า 4 2" xfId="2197" xr:uid="{00000000-0005-0000-0000-00001F0A0000}"/>
    <cellStyle name="ป้อนค่า 4 2 2" xfId="2892" xr:uid="{85BD2BE2-C9FD-4049-A629-7BB246E2B525}"/>
    <cellStyle name="ป้อนค่า 4 3" xfId="2891" xr:uid="{6825F030-D30C-40FA-9536-54672410FB0C}"/>
    <cellStyle name="ป้อนค่า 5" xfId="2198" xr:uid="{00000000-0005-0000-0000-0000200A0000}"/>
    <cellStyle name="ป้อนค่า 5 2" xfId="2199" xr:uid="{00000000-0005-0000-0000-0000210A0000}"/>
    <cellStyle name="ป้อนค่า 5 2 2" xfId="2894" xr:uid="{4184123A-DABC-4ED2-A987-5259E9CF9F0B}"/>
    <cellStyle name="ป้อนค่า 5 3" xfId="2893" xr:uid="{5B3C0EE6-9548-4E1E-8DE3-3F6797387FA9}"/>
    <cellStyle name="ป้อนค่า 6" xfId="2200" xr:uid="{00000000-0005-0000-0000-0000220A0000}"/>
    <cellStyle name="ป้อนค่า 6 2" xfId="2895" xr:uid="{2750BB59-1513-4287-B7A7-F75C615DA24C}"/>
    <cellStyle name="ปานกลาง 2" xfId="2201" xr:uid="{00000000-0005-0000-0000-0000230A0000}"/>
    <cellStyle name="ปานกลาง 3" xfId="2202" xr:uid="{00000000-0005-0000-0000-0000240A0000}"/>
    <cellStyle name="ปานกลาง 4" xfId="2203" xr:uid="{00000000-0005-0000-0000-0000250A0000}"/>
    <cellStyle name="ปานกลาง 5" xfId="2204" xr:uid="{00000000-0005-0000-0000-0000260A0000}"/>
    <cellStyle name="ปานกลาง 6" xfId="2205" xr:uid="{00000000-0005-0000-0000-0000270A0000}"/>
    <cellStyle name="ผลรวม 2" xfId="2245" xr:uid="{00000000-0005-0000-0000-0000280A0000}"/>
    <cellStyle name="ผลรวม 2 2" xfId="2246" xr:uid="{00000000-0005-0000-0000-0000290A0000}"/>
    <cellStyle name="ผลรวม 2 2 2" xfId="2897" xr:uid="{2A13E900-113E-4121-81D5-6398DB26C1A3}"/>
    <cellStyle name="ผลรวม 2 3" xfId="2896" xr:uid="{5F555741-05F6-4D02-B727-95F0D6775EE7}"/>
    <cellStyle name="ผลรวม 3" xfId="2247" xr:uid="{00000000-0005-0000-0000-00002A0A0000}"/>
    <cellStyle name="ผลรวม 3 2" xfId="2248" xr:uid="{00000000-0005-0000-0000-00002B0A0000}"/>
    <cellStyle name="ผลรวม 3 2 2" xfId="2899" xr:uid="{314BF6E4-1697-47AF-AF57-C2D001C44B41}"/>
    <cellStyle name="ผลรวม 3 3" xfId="2898" xr:uid="{549A678F-4254-4CFE-BA77-B9EB28245FCD}"/>
    <cellStyle name="ผลรวม 4" xfId="2249" xr:uid="{00000000-0005-0000-0000-00002C0A0000}"/>
    <cellStyle name="ผลรวม 4 2" xfId="2250" xr:uid="{00000000-0005-0000-0000-00002D0A0000}"/>
    <cellStyle name="ผลรวม 4 2 2" xfId="2901" xr:uid="{A9E4000A-5420-4F4F-B221-BA9A3C74B536}"/>
    <cellStyle name="ผลรวม 4 3" xfId="2900" xr:uid="{B38E6FE4-B122-4282-9ABC-2F37BF356D30}"/>
    <cellStyle name="ผลรวม 5" xfId="2251" xr:uid="{00000000-0005-0000-0000-00002E0A0000}"/>
    <cellStyle name="ผลรวม 5 2" xfId="2252" xr:uid="{00000000-0005-0000-0000-00002F0A0000}"/>
    <cellStyle name="ผลรวม 5 2 2" xfId="2903" xr:uid="{0D86C1D7-E390-4F89-92DF-354A1B7E6B7A}"/>
    <cellStyle name="ผลรวม 5 3" xfId="2902" xr:uid="{B00C1F26-8982-472A-8E39-D6FC520AF897}"/>
    <cellStyle name="ผลรวม 6" xfId="2253" xr:uid="{00000000-0005-0000-0000-0000300A0000}"/>
    <cellStyle name="ผลรวม 6 2" xfId="2904" xr:uid="{A7EE0020-BB9E-4220-8617-06BCDA341C36}"/>
    <cellStyle name="ฤธถ [0]_0e82ylkxXsZu0YORaMwizTk2E" xfId="2259" xr:uid="{00000000-0005-0000-0000-0000310A0000}"/>
    <cellStyle name="ฤธถ_0e82ylkxXsZu0YORaMwizTk2E" xfId="2260" xr:uid="{00000000-0005-0000-0000-0000320A0000}"/>
    <cellStyle name="ล๋ศญ [0]_0e82ylkxXsZu0YORaMwizTk2E" xfId="2261" xr:uid="{00000000-0005-0000-0000-0000330A0000}"/>
    <cellStyle name="ล๋ศญ_0e82ylkxXsZu0YORaMwizTk2E" xfId="2262" xr:uid="{00000000-0005-0000-0000-0000340A0000}"/>
    <cellStyle name="ลักษณะ 1" xfId="2263" xr:uid="{00000000-0005-0000-0000-0000350A0000}"/>
    <cellStyle name="ลักษณะ 1 2" xfId="2264" xr:uid="{00000000-0005-0000-0000-0000360A0000}"/>
    <cellStyle name="ลักษณะ 1 2 2" xfId="2695" xr:uid="{00000000-0005-0000-0000-0000370A0000}"/>
    <cellStyle name="ลักษณะ 1 3" xfId="2265" xr:uid="{00000000-0005-0000-0000-0000380A0000}"/>
    <cellStyle name="ลักษณะ 1 4" xfId="2266" xr:uid="{00000000-0005-0000-0000-0000390A0000}"/>
    <cellStyle name="วฅมุ_4ฟ๙ฝวภ๛" xfId="2267" xr:uid="{00000000-0005-0000-0000-00003A0A0000}"/>
    <cellStyle name="ส่วนที่ถูกเน้น1 2" xfId="2268" xr:uid="{00000000-0005-0000-0000-00003B0A0000}"/>
    <cellStyle name="ส่วนที่ถูกเน้น1 3" xfId="2269" xr:uid="{00000000-0005-0000-0000-00003C0A0000}"/>
    <cellStyle name="ส่วนที่ถูกเน้น1 4" xfId="2270" xr:uid="{00000000-0005-0000-0000-00003D0A0000}"/>
    <cellStyle name="ส่วนที่ถูกเน้น1 5" xfId="2271" xr:uid="{00000000-0005-0000-0000-00003E0A0000}"/>
    <cellStyle name="ส่วนที่ถูกเน้น1 6" xfId="2272" xr:uid="{00000000-0005-0000-0000-00003F0A0000}"/>
    <cellStyle name="ส่วนที่ถูกเน้น2 2" xfId="2273" xr:uid="{00000000-0005-0000-0000-0000400A0000}"/>
    <cellStyle name="ส่วนที่ถูกเน้น2 3" xfId="2274" xr:uid="{00000000-0005-0000-0000-0000410A0000}"/>
    <cellStyle name="ส่วนที่ถูกเน้น2 4" xfId="2275" xr:uid="{00000000-0005-0000-0000-0000420A0000}"/>
    <cellStyle name="ส่วนที่ถูกเน้น2 5" xfId="2276" xr:uid="{00000000-0005-0000-0000-0000430A0000}"/>
    <cellStyle name="ส่วนที่ถูกเน้น2 6" xfId="2277" xr:uid="{00000000-0005-0000-0000-0000440A0000}"/>
    <cellStyle name="ส่วนที่ถูกเน้น3 2" xfId="2278" xr:uid="{00000000-0005-0000-0000-0000450A0000}"/>
    <cellStyle name="ส่วนที่ถูกเน้น3 3" xfId="2279" xr:uid="{00000000-0005-0000-0000-0000460A0000}"/>
    <cellStyle name="ส่วนที่ถูกเน้น3 4" xfId="2280" xr:uid="{00000000-0005-0000-0000-0000470A0000}"/>
    <cellStyle name="ส่วนที่ถูกเน้น3 5" xfId="2281" xr:uid="{00000000-0005-0000-0000-0000480A0000}"/>
    <cellStyle name="ส่วนที่ถูกเน้น3 6" xfId="2282" xr:uid="{00000000-0005-0000-0000-0000490A0000}"/>
    <cellStyle name="ส่วนที่ถูกเน้น4 2" xfId="2283" xr:uid="{00000000-0005-0000-0000-00004A0A0000}"/>
    <cellStyle name="ส่วนที่ถูกเน้น4 3" xfId="2284" xr:uid="{00000000-0005-0000-0000-00004B0A0000}"/>
    <cellStyle name="ส่วนที่ถูกเน้น4 4" xfId="2285" xr:uid="{00000000-0005-0000-0000-00004C0A0000}"/>
    <cellStyle name="ส่วนที่ถูกเน้น4 5" xfId="2286" xr:uid="{00000000-0005-0000-0000-00004D0A0000}"/>
    <cellStyle name="ส่วนที่ถูกเน้น4 6" xfId="2287" xr:uid="{00000000-0005-0000-0000-00004E0A0000}"/>
    <cellStyle name="ส่วนที่ถูกเน้น5 2" xfId="2288" xr:uid="{00000000-0005-0000-0000-00004F0A0000}"/>
    <cellStyle name="ส่วนที่ถูกเน้น5 3" xfId="2289" xr:uid="{00000000-0005-0000-0000-0000500A0000}"/>
    <cellStyle name="ส่วนที่ถูกเน้น5 4" xfId="2290" xr:uid="{00000000-0005-0000-0000-0000510A0000}"/>
    <cellStyle name="ส่วนที่ถูกเน้น5 5" xfId="2291" xr:uid="{00000000-0005-0000-0000-0000520A0000}"/>
    <cellStyle name="ส่วนที่ถูกเน้น5 6" xfId="2292" xr:uid="{00000000-0005-0000-0000-0000530A0000}"/>
    <cellStyle name="ส่วนที่ถูกเน้น6 2" xfId="2293" xr:uid="{00000000-0005-0000-0000-0000540A0000}"/>
    <cellStyle name="ส่วนที่ถูกเน้น6 3" xfId="2294" xr:uid="{00000000-0005-0000-0000-0000550A0000}"/>
    <cellStyle name="ส่วนที่ถูกเน้น6 4" xfId="2295" xr:uid="{00000000-0005-0000-0000-0000560A0000}"/>
    <cellStyle name="ส่วนที่ถูกเน้น6 5" xfId="2296" xr:uid="{00000000-0005-0000-0000-0000570A0000}"/>
    <cellStyle name="ส่วนที่ถูกเน้น6 6" xfId="2297" xr:uid="{00000000-0005-0000-0000-0000580A0000}"/>
    <cellStyle name="หมายเหตุ 2" xfId="2307" xr:uid="{00000000-0005-0000-0000-0000590A0000}"/>
    <cellStyle name="หมายเหตุ 2 2" xfId="2308" xr:uid="{00000000-0005-0000-0000-00005A0A0000}"/>
    <cellStyle name="หมายเหตุ 2 2 2" xfId="2915" xr:uid="{E7B79691-0DD3-44D1-ADDF-562FD7182B64}"/>
    <cellStyle name="หมายเหตุ 2 3" xfId="2309" xr:uid="{00000000-0005-0000-0000-00005B0A0000}"/>
    <cellStyle name="หมายเหตุ 2 3 2" xfId="2916" xr:uid="{F142B95B-3DF8-4555-B7C4-B1F1B24E8265}"/>
    <cellStyle name="หมายเหตุ 2 4" xfId="2914" xr:uid="{693B3115-86CB-4B85-B7EB-22515D137BA3}"/>
    <cellStyle name="หมายเหตุ 3" xfId="2310" xr:uid="{00000000-0005-0000-0000-00005C0A0000}"/>
    <cellStyle name="หมายเหตุ 3 2" xfId="2311" xr:uid="{00000000-0005-0000-0000-00005D0A0000}"/>
    <cellStyle name="หมายเหตุ 3 2 2" xfId="2918" xr:uid="{0BF7A0C0-E8DF-4A6C-948F-57B8B9EAEECE}"/>
    <cellStyle name="หมายเหตุ 3 3" xfId="2917" xr:uid="{176237A6-84F8-469E-8152-F606EE875DC8}"/>
    <cellStyle name="หมายเหตุ 4" xfId="2312" xr:uid="{00000000-0005-0000-0000-00005E0A0000}"/>
    <cellStyle name="หมายเหตุ 4 2" xfId="2313" xr:uid="{00000000-0005-0000-0000-00005F0A0000}"/>
    <cellStyle name="หมายเหตุ 4 2 2" xfId="2920" xr:uid="{EB7B01EF-22E7-4535-BDCF-8FA638F34A05}"/>
    <cellStyle name="หมายเหตุ 4 3" xfId="2919" xr:uid="{F940B0FB-C8F6-4F47-8D84-FB8F8700055D}"/>
    <cellStyle name="หมายเหตุ 5" xfId="2314" xr:uid="{00000000-0005-0000-0000-0000600A0000}"/>
    <cellStyle name="หมายเหตุ 5 2" xfId="2315" xr:uid="{00000000-0005-0000-0000-0000610A0000}"/>
    <cellStyle name="หมายเหตุ 5 2 2" xfId="2922" xr:uid="{99E8FF6D-D6C0-4358-8131-EB071633CBAF}"/>
    <cellStyle name="หมายเหตุ 5 3" xfId="2316" xr:uid="{00000000-0005-0000-0000-0000620A0000}"/>
    <cellStyle name="หมายเหตุ 5 3 2" xfId="2923" xr:uid="{629B2DF8-C5ED-4156-89E9-C4F07C68AF1A}"/>
    <cellStyle name="หมายเหตุ 5 4" xfId="2921" xr:uid="{38DE7AA8-D36E-4DD7-9EDB-1633DF7F52C4}"/>
    <cellStyle name="หมายเหตุ 6" xfId="2317" xr:uid="{00000000-0005-0000-0000-0000630A0000}"/>
    <cellStyle name="หมายเหตุ 6 2" xfId="2924" xr:uid="{5D27EFD2-8BC1-47D4-9574-8DD0F335E380}"/>
    <cellStyle name="หมายเหตุ 7" xfId="2318" xr:uid="{00000000-0005-0000-0000-0000640A0000}"/>
    <cellStyle name="หมายเหตุ 7 2" xfId="2925" xr:uid="{09E32E8C-168A-4131-A0F3-6A36A0A6211D}"/>
    <cellStyle name="หัวเรื่อง 1 2" xfId="2319" xr:uid="{00000000-0005-0000-0000-0000650A0000}"/>
    <cellStyle name="หัวเรื่อง 1 3" xfId="2320" xr:uid="{00000000-0005-0000-0000-0000660A0000}"/>
    <cellStyle name="หัวเรื่อง 1 4" xfId="2321" xr:uid="{00000000-0005-0000-0000-0000670A0000}"/>
    <cellStyle name="หัวเรื่อง 1 5" xfId="2322" xr:uid="{00000000-0005-0000-0000-0000680A0000}"/>
    <cellStyle name="หัวเรื่อง 1 6" xfId="2323" xr:uid="{00000000-0005-0000-0000-0000690A0000}"/>
    <cellStyle name="หัวเรื่อง 2 2" xfId="2324" xr:uid="{00000000-0005-0000-0000-00006A0A0000}"/>
    <cellStyle name="หัวเรื่อง 2 3" xfId="2325" xr:uid="{00000000-0005-0000-0000-00006B0A0000}"/>
    <cellStyle name="หัวเรื่อง 2 4" xfId="2326" xr:uid="{00000000-0005-0000-0000-00006C0A0000}"/>
    <cellStyle name="หัวเรื่อง 2 5" xfId="2327" xr:uid="{00000000-0005-0000-0000-00006D0A0000}"/>
    <cellStyle name="หัวเรื่อง 2 6" xfId="2328" xr:uid="{00000000-0005-0000-0000-00006E0A0000}"/>
    <cellStyle name="หัวเรื่อง 3 2" xfId="2329" xr:uid="{00000000-0005-0000-0000-00006F0A0000}"/>
    <cellStyle name="หัวเรื่อง 3 3" xfId="2330" xr:uid="{00000000-0005-0000-0000-0000700A0000}"/>
    <cellStyle name="หัวเรื่อง 3 4" xfId="2331" xr:uid="{00000000-0005-0000-0000-0000710A0000}"/>
    <cellStyle name="หัวเรื่อง 3 5" xfId="2332" xr:uid="{00000000-0005-0000-0000-0000720A0000}"/>
    <cellStyle name="หัวเรื่อง 3 6" xfId="2333" xr:uid="{00000000-0005-0000-0000-0000730A0000}"/>
    <cellStyle name="หัวเรื่อง 4 2" xfId="2334" xr:uid="{00000000-0005-0000-0000-0000740A0000}"/>
    <cellStyle name="หัวเรื่อง 4 3" xfId="2335" xr:uid="{00000000-0005-0000-0000-0000750A0000}"/>
    <cellStyle name="หัวเรื่อง 4 4" xfId="2336" xr:uid="{00000000-0005-0000-0000-0000760A0000}"/>
    <cellStyle name="หัวเรื่อง 4 5" xfId="2337" xr:uid="{00000000-0005-0000-0000-0000770A0000}"/>
    <cellStyle name="หัวเรื่อง 4 6" xfId="2338" xr:uid="{00000000-0005-0000-0000-0000780A0000}"/>
    <cellStyle name=" [0.00]_ Att. 1- Cover" xfId="2339" xr:uid="{00000000-0005-0000-0000-0000790A0000}"/>
    <cellStyle name="_ Att. 1- Cover" xfId="2340" xr:uid="{00000000-0005-0000-0000-00007A0A0000}"/>
    <cellStyle name="?_ Att. 1- Cover" xfId="2341" xr:uid="{00000000-0005-0000-0000-00007B0A0000}"/>
    <cellStyle name="똿뗦먛귟 [0.00]_PRODUCT DETAIL Q1" xfId="2342" xr:uid="{00000000-0005-0000-0000-00007C0A0000}"/>
    <cellStyle name="똿뗦먛귟_PRODUCT DETAIL Q1" xfId="2343" xr:uid="{00000000-0005-0000-0000-00007D0A0000}"/>
    <cellStyle name="믅됞 [0.00]_PRODUCT DETAIL Q1" xfId="2344" xr:uid="{00000000-0005-0000-0000-00007E0A0000}"/>
    <cellStyle name="믅됞_PRODUCT DETAIL Q1" xfId="2345" xr:uid="{00000000-0005-0000-0000-00007F0A0000}"/>
    <cellStyle name="백분율_95" xfId="2346" xr:uid="{00000000-0005-0000-0000-0000800A0000}"/>
    <cellStyle name="뷭?_BOOKSHIP" xfId="2347" xr:uid="{00000000-0005-0000-0000-0000810A0000}"/>
    <cellStyle name="콤마 [0]_1202" xfId="2348" xr:uid="{00000000-0005-0000-0000-0000820A0000}"/>
    <cellStyle name="콤마_1202" xfId="2349" xr:uid="{00000000-0005-0000-0000-0000830A0000}"/>
    <cellStyle name="통화 [0]_1202" xfId="2350" xr:uid="{00000000-0005-0000-0000-0000840A0000}"/>
    <cellStyle name="통화_1202" xfId="2351" xr:uid="{00000000-0005-0000-0000-0000850A0000}"/>
    <cellStyle name="표준_(정보부문)월별인원계획" xfId="2352" xr:uid="{00000000-0005-0000-0000-0000860A0000}"/>
    <cellStyle name="一般_00Q3902REV.1" xfId="2353" xr:uid="{00000000-0005-0000-0000-0000870A0000}"/>
    <cellStyle name="千分位[0]_00Q3902REV.1" xfId="2354" xr:uid="{00000000-0005-0000-0000-0000880A0000}"/>
    <cellStyle name="千分位_00Q3902REV.1" xfId="2355" xr:uid="{00000000-0005-0000-0000-0000890A0000}"/>
    <cellStyle name="常规_200310应收账款" xfId="2356" xr:uid="{00000000-0005-0000-0000-00008A0A0000}"/>
    <cellStyle name="桁区切り [0.00]_Journal Voucher format" xfId="2357" xr:uid="{00000000-0005-0000-0000-00008B0A0000}"/>
    <cellStyle name="桁区切り_Journal Voucher format" xfId="2358" xr:uid="{00000000-0005-0000-0000-00008C0A0000}"/>
    <cellStyle name="標準_CAP_P022" xfId="2359" xr:uid="{00000000-0005-0000-0000-00008D0A0000}"/>
    <cellStyle name="貨幣 [0]_00Q3902REV.1" xfId="2360" xr:uid="{00000000-0005-0000-0000-00008E0A0000}"/>
    <cellStyle name="貨幣[0]_BRE" xfId="2361" xr:uid="{00000000-0005-0000-0000-00008F0A0000}"/>
    <cellStyle name="貨幣_00Q3902REV.1" xfId="2362" xr:uid="{00000000-0005-0000-0000-0000900A0000}"/>
  </cellStyles>
  <dxfs count="0"/>
  <tableStyles count="1" defaultTableStyle="TableStyleMedium9" defaultPivotStyle="PivotStyleLight16">
    <tableStyle name="Invisible" pivot="0" table="0" count="0" xr9:uid="{7509F94E-38BC-4715-96A0-675CA346A288}"/>
  </tableStyles>
  <colors>
    <mruColors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23423463-8CF6-4181-A0CB-8FAEFC6C9FBA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3" name="WordArt 1">
          <a:extLst>
            <a:ext uri="{FF2B5EF4-FFF2-40B4-BE49-F238E27FC236}">
              <a16:creationId xmlns:a16="http://schemas.microsoft.com/office/drawing/2014/main" id="{2DBE53B6-1D65-4473-9E72-CAB2C0641C25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4" name="WordArt 1">
          <a:extLst>
            <a:ext uri="{FF2B5EF4-FFF2-40B4-BE49-F238E27FC236}">
              <a16:creationId xmlns:a16="http://schemas.microsoft.com/office/drawing/2014/main" id="{8217A7AD-5B83-4EB0-94C0-A6E2C3B26F4D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5" name="WordArt 1">
          <a:extLst>
            <a:ext uri="{FF2B5EF4-FFF2-40B4-BE49-F238E27FC236}">
              <a16:creationId xmlns:a16="http://schemas.microsoft.com/office/drawing/2014/main" id="{156425ED-BF7F-4E27-86B3-EECE9A9BB0E7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6" name="WordArt 1">
          <a:extLst>
            <a:ext uri="{FF2B5EF4-FFF2-40B4-BE49-F238E27FC236}">
              <a16:creationId xmlns:a16="http://schemas.microsoft.com/office/drawing/2014/main" id="{ED5778F8-EAD6-4357-859F-2A7FD166DB46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7" name="WordArt 1">
          <a:extLst>
            <a:ext uri="{FF2B5EF4-FFF2-40B4-BE49-F238E27FC236}">
              <a16:creationId xmlns:a16="http://schemas.microsoft.com/office/drawing/2014/main" id="{9B2C96A3-0F9A-41C7-8026-41E04966663E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8" name="WordArt 1">
          <a:extLst>
            <a:ext uri="{FF2B5EF4-FFF2-40B4-BE49-F238E27FC236}">
              <a16:creationId xmlns:a16="http://schemas.microsoft.com/office/drawing/2014/main" id="{F72D1321-453F-4C9E-8574-D83B536755BE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9" name="WordArt 1">
          <a:extLst>
            <a:ext uri="{FF2B5EF4-FFF2-40B4-BE49-F238E27FC236}">
              <a16:creationId xmlns:a16="http://schemas.microsoft.com/office/drawing/2014/main" id="{990599BE-D3EE-43A0-9439-CE8E09AC2D23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10" name="WordArt 1">
          <a:extLst>
            <a:ext uri="{FF2B5EF4-FFF2-40B4-BE49-F238E27FC236}">
              <a16:creationId xmlns:a16="http://schemas.microsoft.com/office/drawing/2014/main" id="{DA1A5984-BB5A-41CF-AB03-C2477CF701F8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11" name="WordArt 1">
          <a:extLst>
            <a:ext uri="{FF2B5EF4-FFF2-40B4-BE49-F238E27FC236}">
              <a16:creationId xmlns:a16="http://schemas.microsoft.com/office/drawing/2014/main" id="{F79AC411-8CAE-432D-B72B-B7811FA3710C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12" name="WordArt 1">
          <a:extLst>
            <a:ext uri="{FF2B5EF4-FFF2-40B4-BE49-F238E27FC236}">
              <a16:creationId xmlns:a16="http://schemas.microsoft.com/office/drawing/2014/main" id="{F3FB1220-FE9B-4D3B-84C8-EADEA857BC99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13" name="WordArt 1">
          <a:extLst>
            <a:ext uri="{FF2B5EF4-FFF2-40B4-BE49-F238E27FC236}">
              <a16:creationId xmlns:a16="http://schemas.microsoft.com/office/drawing/2014/main" id="{71CD4302-DB96-46C8-9BAD-9BACE37039F0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29</xdr:col>
      <xdr:colOff>0</xdr:colOff>
      <xdr:row>0</xdr:row>
      <xdr:rowOff>2241</xdr:rowOff>
    </xdr:from>
    <xdr:to>
      <xdr:col>29</xdr:col>
      <xdr:colOff>0</xdr:colOff>
      <xdr:row>0</xdr:row>
      <xdr:rowOff>2241</xdr:rowOff>
    </xdr:to>
    <xdr:sp macro="" textlink="">
      <xdr:nvSpPr>
        <xdr:cNvPr id="14" name="WordArt 1">
          <a:extLst>
            <a:ext uri="{FF2B5EF4-FFF2-40B4-BE49-F238E27FC236}">
              <a16:creationId xmlns:a16="http://schemas.microsoft.com/office/drawing/2014/main" id="{7034B1CA-4263-416F-A376-F67ECDBEA98F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7734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46685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3" name="WordArt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4658975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4" name="WordArt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45669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5" name="WordArt 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45669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6" name="WordArt 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45669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7" name="WordArt 1">
          <a:extLst>
            <a:ext uri="{FF2B5EF4-FFF2-40B4-BE49-F238E27FC236}">
              <a16:creationId xmlns:a16="http://schemas.microsoft.com/office/drawing/2014/main" id="{14AFB68D-FCC8-46C2-8FD2-61CD548D984D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68529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8" name="WordArt 1">
          <a:extLst>
            <a:ext uri="{FF2B5EF4-FFF2-40B4-BE49-F238E27FC236}">
              <a16:creationId xmlns:a16="http://schemas.microsoft.com/office/drawing/2014/main" id="{D1736FD5-74BC-451F-A808-1C95EBD41F1B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68529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9" name="WordArt 1">
          <a:extLst>
            <a:ext uri="{FF2B5EF4-FFF2-40B4-BE49-F238E27FC236}">
              <a16:creationId xmlns:a16="http://schemas.microsoft.com/office/drawing/2014/main" id="{2AA87F20-D1DB-4856-926F-8CC8545588AD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68529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10" name="WordArt 1">
          <a:extLst>
            <a:ext uri="{FF2B5EF4-FFF2-40B4-BE49-F238E27FC236}">
              <a16:creationId xmlns:a16="http://schemas.microsoft.com/office/drawing/2014/main" id="{28A67FD4-EDC7-49C4-AC3B-23F07E5A6217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68529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11" name="WordArt 1">
          <a:extLst>
            <a:ext uri="{FF2B5EF4-FFF2-40B4-BE49-F238E27FC236}">
              <a16:creationId xmlns:a16="http://schemas.microsoft.com/office/drawing/2014/main" id="{21761B8A-2C18-4208-908B-3670129E521A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685290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12" name="WordArt 1">
          <a:extLst>
            <a:ext uri="{FF2B5EF4-FFF2-40B4-BE49-F238E27FC236}">
              <a16:creationId xmlns:a16="http://schemas.microsoft.com/office/drawing/2014/main" id="{89086B1E-8AB8-4DB9-8523-718307D7DCD0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66306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13" name="WordArt 1">
          <a:extLst>
            <a:ext uri="{FF2B5EF4-FFF2-40B4-BE49-F238E27FC236}">
              <a16:creationId xmlns:a16="http://schemas.microsoft.com/office/drawing/2014/main" id="{51CDFB0B-D7DC-4656-9298-5D3BA34B6B8D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66306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32</xdr:col>
      <xdr:colOff>0</xdr:colOff>
      <xdr:row>0</xdr:row>
      <xdr:rowOff>2241</xdr:rowOff>
    </xdr:from>
    <xdr:to>
      <xdr:col>32</xdr:col>
      <xdr:colOff>0</xdr:colOff>
      <xdr:row>0</xdr:row>
      <xdr:rowOff>2241</xdr:rowOff>
    </xdr:to>
    <xdr:sp macro="" textlink="">
      <xdr:nvSpPr>
        <xdr:cNvPr id="14" name="WordArt 1">
          <a:extLst>
            <a:ext uri="{FF2B5EF4-FFF2-40B4-BE49-F238E27FC236}">
              <a16:creationId xmlns:a16="http://schemas.microsoft.com/office/drawing/2014/main" id="{65353274-3741-449E-8EF4-9FC4824E7586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6630650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0</xdr:row>
      <xdr:rowOff>2241</xdr:rowOff>
    </xdr:from>
    <xdr:to>
      <xdr:col>26</xdr:col>
      <xdr:colOff>0</xdr:colOff>
      <xdr:row>0</xdr:row>
      <xdr:rowOff>2241</xdr:rowOff>
    </xdr:to>
    <xdr:sp macro="" textlink="">
      <xdr:nvSpPr>
        <xdr:cNvPr id="5" name="WordArt 1">
          <a:extLst>
            <a:ext uri="{FF2B5EF4-FFF2-40B4-BE49-F238E27FC236}">
              <a16:creationId xmlns:a16="http://schemas.microsoft.com/office/drawing/2014/main" id="{AD43ECE2-88DA-43B6-8A06-681C51D5DDD6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403286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26</xdr:col>
      <xdr:colOff>0</xdr:colOff>
      <xdr:row>0</xdr:row>
      <xdr:rowOff>2241</xdr:rowOff>
    </xdr:from>
    <xdr:to>
      <xdr:col>26</xdr:col>
      <xdr:colOff>0</xdr:colOff>
      <xdr:row>0</xdr:row>
      <xdr:rowOff>2241</xdr:rowOff>
    </xdr:to>
    <xdr:sp macro="" textlink="">
      <xdr:nvSpPr>
        <xdr:cNvPr id="6" name="WordArt 1">
          <a:extLst>
            <a:ext uri="{FF2B5EF4-FFF2-40B4-BE49-F238E27FC236}">
              <a16:creationId xmlns:a16="http://schemas.microsoft.com/office/drawing/2014/main" id="{BFF960B7-A761-4D95-88B3-2596A2E10058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403286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  <xdr:twoCellAnchor>
    <xdr:from>
      <xdr:col>26</xdr:col>
      <xdr:colOff>0</xdr:colOff>
      <xdr:row>0</xdr:row>
      <xdr:rowOff>2241</xdr:rowOff>
    </xdr:from>
    <xdr:to>
      <xdr:col>26</xdr:col>
      <xdr:colOff>0</xdr:colOff>
      <xdr:row>0</xdr:row>
      <xdr:rowOff>2241</xdr:rowOff>
    </xdr:to>
    <xdr:sp macro="" textlink="">
      <xdr:nvSpPr>
        <xdr:cNvPr id="7" name="WordArt 1">
          <a:extLst>
            <a:ext uri="{FF2B5EF4-FFF2-40B4-BE49-F238E27FC236}">
              <a16:creationId xmlns:a16="http://schemas.microsoft.com/office/drawing/2014/main" id="{5CF348A2-5019-44C9-98A7-2BB3572FCE37}"/>
            </a:ext>
          </a:extLst>
        </xdr:cNvPr>
        <xdr:cNvSpPr>
          <a:spLocks noChangeArrowheads="1" noChangeShapeType="1" noTextEdit="1"/>
        </xdr:cNvSpPr>
      </xdr:nvSpPr>
      <xdr:spPr bwMode="auto">
        <a:xfrm rot="-1921672">
          <a:off x="15403286" y="2241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50000"/>
            </a:avLst>
          </a:prstTxWarp>
        </a:bodyPr>
        <a:lstStyle/>
        <a:p>
          <a:pPr algn="ctr" rtl="0"/>
          <a:fld id="{EB81E0CF-1B8B-43E1-A0BA-E941BA9FBE56}" type="TxLink">
            <a:rPr lang="en-US" sz="36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noFill/>
              <a:effectLst/>
              <a:latin typeface="Times New Roman"/>
              <a:cs typeface="Times New Roman"/>
            </a:rPr>
            <a:pPr algn="ctr" rtl="0"/>
            <a:t></a:t>
          </a:fld>
          <a:endParaRPr lang="en-US" sz="3600" kern="10" spc="0">
            <a:ln w="9525">
              <a:solidFill>
                <a:srgbClr val="C0C0C0"/>
              </a:solidFill>
              <a:round/>
              <a:headEnd/>
              <a:tailEnd/>
            </a:ln>
            <a:noFill/>
            <a:effectLst/>
            <a:latin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raksasab\Desktop\Yanin%20R\KPMG%20JOB\TKS\2023\Q2'23\NFS\FS\1412065%20-%202023-Jun-T.K.S.%20Technologies%20-%2006t%20-%20Q2_V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 (2)"/>
      <sheetName val="BL3-5"/>
      <sheetName val="PL6-9"/>
      <sheetName val="SH10"/>
      <sheetName val="SH-11 "/>
      <sheetName val="SH12-13"/>
      <sheetName val="BL6-9 (2)"/>
      <sheetName val="cf14-16"/>
      <sheetName val="EPS"/>
      <sheetName val="งบกระแสเงินสด "/>
      <sheetName val="PL6-9 Q2'23"/>
    </sheetNames>
    <sheetDataSet>
      <sheetData sheetId="0" refreshError="1"/>
      <sheetData sheetId="1" refreshError="1">
        <row r="77">
          <cell r="D77">
            <v>508448</v>
          </cell>
          <cell r="H77">
            <v>508448</v>
          </cell>
        </row>
      </sheetData>
      <sheetData sheetId="2">
        <row r="92">
          <cell r="C92">
            <v>786077</v>
          </cell>
        </row>
      </sheetData>
      <sheetData sheetId="3" refreshError="1"/>
      <sheetData sheetId="4" refreshError="1">
        <row r="25">
          <cell r="X25">
            <v>2826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92">
          <cell r="C92">
            <v>786077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499984740745262"/>
  </sheetPr>
  <dimension ref="A1:T85"/>
  <sheetViews>
    <sheetView showGridLines="0" view="pageBreakPreview" topLeftCell="A76" zoomScale="98" zoomScaleNormal="100" zoomScaleSheetLayoutView="98" workbookViewId="0">
      <selection activeCell="D11" sqref="D11"/>
    </sheetView>
  </sheetViews>
  <sheetFormatPr defaultColWidth="9.125" defaultRowHeight="23.25" customHeight="1"/>
  <cols>
    <col min="1" max="1" width="42.125" style="14" customWidth="1"/>
    <col min="2" max="2" width="8" style="15" customWidth="1"/>
    <col min="3" max="3" width="3.125" style="6" customWidth="1"/>
    <col min="4" max="4" width="13.125" style="6" customWidth="1"/>
    <col min="5" max="5" width="1.75" style="6" customWidth="1"/>
    <col min="6" max="6" width="14.375" style="6" customWidth="1"/>
    <col min="7" max="7" width="1.625" style="6" customWidth="1"/>
    <col min="8" max="8" width="13.375" style="6" customWidth="1"/>
    <col min="9" max="9" width="1.75" style="6" customWidth="1"/>
    <col min="10" max="10" width="14.625" style="6" customWidth="1"/>
    <col min="11" max="11" width="10.75" style="6" bestFit="1" customWidth="1"/>
    <col min="12" max="12" width="13.375" style="6" customWidth="1"/>
    <col min="13" max="13" width="1.75" style="6" customWidth="1"/>
    <col min="14" max="14" width="14.625" style="6" customWidth="1"/>
    <col min="15" max="15" width="2.125" style="6" customWidth="1"/>
    <col min="16" max="17" width="10.625" style="6" customWidth="1"/>
    <col min="18" max="18" width="26.375" style="6" customWidth="1"/>
    <col min="19" max="19" width="9.125" style="6" customWidth="1"/>
    <col min="20" max="20" width="26.375" style="6" customWidth="1"/>
    <col min="21" max="16384" width="9.125" style="6"/>
  </cols>
  <sheetData>
    <row r="1" spans="1:14" ht="23.25" customHeight="1">
      <c r="A1" s="8" t="s">
        <v>0</v>
      </c>
      <c r="B1" s="9"/>
      <c r="D1" s="10"/>
    </row>
    <row r="2" spans="1:14" ht="23.25" customHeight="1">
      <c r="A2" s="8" t="s">
        <v>1</v>
      </c>
      <c r="B2" s="9"/>
      <c r="D2" s="10"/>
    </row>
    <row r="3" spans="1:14" ht="23.25" customHeight="1">
      <c r="A3" s="8"/>
      <c r="B3" s="9"/>
      <c r="D3" s="10"/>
    </row>
    <row r="4" spans="1:14" ht="23.25" customHeight="1">
      <c r="A4" s="11"/>
      <c r="B4" s="12"/>
      <c r="C4" s="45"/>
      <c r="D4" s="392" t="s">
        <v>2</v>
      </c>
      <c r="E4" s="392"/>
      <c r="F4" s="392"/>
      <c r="G4" s="13"/>
      <c r="H4" s="392" t="s">
        <v>3</v>
      </c>
      <c r="I4" s="392"/>
      <c r="J4" s="392"/>
      <c r="L4" s="392" t="s">
        <v>3</v>
      </c>
      <c r="M4" s="392"/>
      <c r="N4" s="392"/>
    </row>
    <row r="5" spans="1:14" ht="23.25" customHeight="1">
      <c r="A5" s="8"/>
      <c r="B5" s="12"/>
      <c r="C5" s="1"/>
      <c r="D5" s="30" t="s">
        <v>4</v>
      </c>
      <c r="E5" s="1"/>
      <c r="F5" s="1" t="s">
        <v>5</v>
      </c>
      <c r="G5" s="1"/>
      <c r="H5" s="30" t="s">
        <v>4</v>
      </c>
      <c r="I5" s="1"/>
      <c r="J5" s="1" t="s">
        <v>5</v>
      </c>
      <c r="L5" s="30" t="s">
        <v>4</v>
      </c>
      <c r="M5" s="1"/>
      <c r="N5" s="1" t="s">
        <v>5</v>
      </c>
    </row>
    <row r="6" spans="1:14" ht="23.25" customHeight="1">
      <c r="A6" s="8" t="s">
        <v>6</v>
      </c>
      <c r="B6" s="12" t="s">
        <v>7</v>
      </c>
      <c r="C6" s="1"/>
      <c r="D6" s="1">
        <v>2559</v>
      </c>
      <c r="E6" s="1"/>
      <c r="F6" s="1">
        <v>2558</v>
      </c>
      <c r="G6" s="1"/>
      <c r="H6" s="1">
        <v>2559</v>
      </c>
      <c r="I6" s="1"/>
      <c r="J6" s="1">
        <v>2558</v>
      </c>
      <c r="L6" s="1">
        <v>2559</v>
      </c>
      <c r="M6" s="1"/>
      <c r="N6" s="1">
        <v>2558</v>
      </c>
    </row>
    <row r="7" spans="1:14" ht="23.25" customHeight="1">
      <c r="A7" s="11"/>
      <c r="B7" s="12"/>
      <c r="C7" s="1"/>
      <c r="D7" t="s">
        <v>8</v>
      </c>
      <c r="E7"/>
      <c r="F7"/>
      <c r="G7" s="1"/>
      <c r="H7" t="s">
        <v>8</v>
      </c>
      <c r="I7"/>
      <c r="J7"/>
      <c r="L7" t="s">
        <v>8</v>
      </c>
      <c r="M7"/>
      <c r="N7"/>
    </row>
    <row r="8" spans="1:14" ht="23.25" customHeight="1">
      <c r="A8" s="11"/>
      <c r="B8" s="12"/>
      <c r="C8" s="45"/>
      <c r="D8" s="391" t="s">
        <v>9</v>
      </c>
      <c r="E8" s="391"/>
      <c r="F8" s="391"/>
      <c r="G8" s="391"/>
      <c r="H8" s="391"/>
      <c r="I8" s="391"/>
      <c r="J8" s="391"/>
    </row>
    <row r="9" spans="1:14" ht="23.25" customHeight="1">
      <c r="A9" s="16" t="s">
        <v>10</v>
      </c>
      <c r="B9" s="12"/>
      <c r="C9" s="19"/>
      <c r="D9" s="19"/>
      <c r="E9" s="19"/>
      <c r="F9" s="19"/>
      <c r="G9" s="19"/>
      <c r="H9" s="19"/>
      <c r="I9" s="19"/>
      <c r="J9" s="19"/>
      <c r="L9" s="19"/>
      <c r="M9" s="19"/>
      <c r="N9" s="19"/>
    </row>
    <row r="10" spans="1:14" ht="23.25" customHeight="1">
      <c r="A10" s="18" t="s">
        <v>11</v>
      </c>
      <c r="B10" s="12"/>
      <c r="C10" s="19"/>
      <c r="E10" s="19"/>
      <c r="F10" s="63">
        <v>451595</v>
      </c>
      <c r="G10" s="34"/>
      <c r="H10" s="34">
        <f>ROUND(L10/1000,0)</f>
        <v>37392</v>
      </c>
      <c r="I10" s="34"/>
      <c r="J10" s="63">
        <v>62883</v>
      </c>
      <c r="L10" s="34">
        <v>37391989.109999992</v>
      </c>
      <c r="M10" s="34"/>
      <c r="N10" s="63">
        <v>62883</v>
      </c>
    </row>
    <row r="11" spans="1:14" ht="23.25" customHeight="1">
      <c r="A11" s="35" t="s">
        <v>12</v>
      </c>
      <c r="B11" s="12" t="s">
        <v>13</v>
      </c>
      <c r="C11" s="19"/>
      <c r="E11" s="19"/>
      <c r="F11" s="63">
        <v>109304</v>
      </c>
      <c r="G11" s="34"/>
      <c r="H11" s="34">
        <f t="shared" ref="H11:H17" si="0">ROUND(L11/1000,0)</f>
        <v>35774</v>
      </c>
      <c r="I11" s="34"/>
      <c r="J11" s="63">
        <v>45315</v>
      </c>
      <c r="L11" s="34">
        <v>35774154.589999996</v>
      </c>
      <c r="M11" s="34"/>
      <c r="N11" s="63">
        <v>45315</v>
      </c>
    </row>
    <row r="12" spans="1:14" ht="23.25" customHeight="1">
      <c r="A12" s="18" t="s">
        <v>14</v>
      </c>
      <c r="B12" s="12" t="s">
        <v>15</v>
      </c>
      <c r="C12" s="19"/>
      <c r="E12" s="19"/>
      <c r="F12" s="63">
        <v>260351</v>
      </c>
      <c r="G12" s="34"/>
      <c r="H12" s="34">
        <f t="shared" si="0"/>
        <v>130992</v>
      </c>
      <c r="I12" s="34"/>
      <c r="J12" s="63">
        <v>121585</v>
      </c>
      <c r="K12" s="29"/>
      <c r="L12" s="34">
        <v>130992035.66</v>
      </c>
      <c r="M12" s="34"/>
      <c r="N12" s="63">
        <v>121585</v>
      </c>
    </row>
    <row r="13" spans="1:14" ht="23.25" customHeight="1">
      <c r="A13" s="35" t="s">
        <v>16</v>
      </c>
      <c r="B13" s="12" t="s">
        <v>17</v>
      </c>
      <c r="C13" s="19"/>
      <c r="E13" s="19"/>
      <c r="F13" s="63">
        <v>34668</v>
      </c>
      <c r="G13" s="34"/>
      <c r="H13" s="34">
        <f t="shared" si="0"/>
        <v>22982</v>
      </c>
      <c r="I13" s="34"/>
      <c r="J13" s="63">
        <v>8459</v>
      </c>
      <c r="K13" s="29"/>
      <c r="L13" s="34">
        <f>82266027.16-L16</f>
        <v>22982077.159999996</v>
      </c>
      <c r="M13" s="34"/>
      <c r="N13" s="63">
        <v>8459</v>
      </c>
    </row>
    <row r="14" spans="1:14" ht="23.25" hidden="1" customHeight="1">
      <c r="A14" s="35" t="s">
        <v>18</v>
      </c>
      <c r="B14" s="12"/>
      <c r="C14" s="19"/>
      <c r="E14" s="19"/>
      <c r="F14" s="71"/>
      <c r="G14" s="34"/>
      <c r="H14" s="34">
        <f t="shared" si="0"/>
        <v>0</v>
      </c>
      <c r="I14" s="34"/>
      <c r="J14" s="63"/>
      <c r="K14" s="29"/>
      <c r="L14" s="34"/>
      <c r="M14" s="34"/>
      <c r="N14" s="63"/>
    </row>
    <row r="15" spans="1:14" ht="23.25" hidden="1" customHeight="1">
      <c r="A15" s="39" t="s">
        <v>19</v>
      </c>
      <c r="B15" s="12" t="s">
        <v>17</v>
      </c>
      <c r="C15" s="19"/>
      <c r="E15" s="19"/>
      <c r="F15" s="72" t="s">
        <v>20</v>
      </c>
      <c r="G15" s="34"/>
      <c r="H15" s="34">
        <f t="shared" si="0"/>
        <v>0</v>
      </c>
      <c r="I15" s="31"/>
      <c r="J15" s="72"/>
      <c r="K15" s="29"/>
      <c r="L15" s="34"/>
      <c r="M15" s="31"/>
      <c r="N15" s="72"/>
    </row>
    <row r="16" spans="1:14" ht="23.25" customHeight="1">
      <c r="A16" s="18" t="s">
        <v>21</v>
      </c>
      <c r="B16" s="12" t="s">
        <v>17</v>
      </c>
      <c r="C16" s="19"/>
      <c r="E16" s="19"/>
      <c r="F16" s="30" t="s">
        <v>22</v>
      </c>
      <c r="G16" s="34"/>
      <c r="H16" s="34">
        <f t="shared" si="0"/>
        <v>59284</v>
      </c>
      <c r="I16" s="31"/>
      <c r="J16" s="72">
        <v>18987</v>
      </c>
      <c r="K16" s="29"/>
      <c r="L16" s="34">
        <v>59283950</v>
      </c>
      <c r="M16" s="31"/>
      <c r="N16" s="72">
        <v>18987</v>
      </c>
    </row>
    <row r="17" spans="1:16" ht="23.25" customHeight="1">
      <c r="A17" s="18" t="s">
        <v>23</v>
      </c>
      <c r="B17" s="12"/>
      <c r="C17" s="19"/>
      <c r="D17" s="70"/>
      <c r="E17" s="19"/>
      <c r="F17" s="74">
        <v>511615</v>
      </c>
      <c r="G17" s="34"/>
      <c r="H17" s="74">
        <f t="shared" si="0"/>
        <v>211102</v>
      </c>
      <c r="I17" s="34"/>
      <c r="J17" s="74">
        <v>270498</v>
      </c>
      <c r="L17" s="73">
        <v>211101873.89000005</v>
      </c>
      <c r="M17" s="34"/>
      <c r="N17" s="74">
        <v>270498</v>
      </c>
    </row>
    <row r="18" spans="1:16" ht="23.25" customHeight="1">
      <c r="A18" s="11" t="s">
        <v>24</v>
      </c>
      <c r="B18" s="12"/>
      <c r="C18" s="3"/>
      <c r="D18" s="17">
        <f>SUM(D10:D17)</f>
        <v>0</v>
      </c>
      <c r="E18" s="3"/>
      <c r="F18" s="17">
        <f>SUM(F10:F17)</f>
        <v>1367533</v>
      </c>
      <c r="G18" s="3"/>
      <c r="H18" s="17">
        <f>SUM(H10:H17)</f>
        <v>497526</v>
      </c>
      <c r="I18" s="3"/>
      <c r="J18" s="17">
        <f>SUM(J10:J17)</f>
        <v>527727</v>
      </c>
      <c r="L18" s="17">
        <f>SUM(L10:L17)</f>
        <v>497526080.41000003</v>
      </c>
      <c r="M18" s="3"/>
      <c r="N18" s="17">
        <f>SUM(N10:N17)</f>
        <v>527727</v>
      </c>
    </row>
    <row r="19" spans="1:16" ht="23.25" customHeight="1">
      <c r="A19" s="11"/>
      <c r="B19" s="12"/>
      <c r="C19" s="19"/>
      <c r="D19" s="19"/>
      <c r="E19" s="19"/>
      <c r="F19" s="19"/>
      <c r="G19" s="19"/>
      <c r="H19" s="19"/>
      <c r="I19" s="19"/>
      <c r="J19" s="19"/>
      <c r="L19" s="19"/>
      <c r="M19" s="19"/>
      <c r="N19" s="19"/>
    </row>
    <row r="20" spans="1:16" ht="23.25" customHeight="1">
      <c r="A20" s="16" t="s">
        <v>25</v>
      </c>
      <c r="B20" s="12"/>
      <c r="C20" s="19"/>
      <c r="D20" s="19"/>
      <c r="E20" s="19"/>
      <c r="F20" s="19"/>
      <c r="G20" s="19"/>
      <c r="H20" s="19"/>
      <c r="I20" s="19"/>
      <c r="J20" s="19"/>
      <c r="L20" s="19"/>
      <c r="M20" s="19"/>
      <c r="N20" s="19"/>
    </row>
    <row r="21" spans="1:16" ht="23.25" customHeight="1">
      <c r="A21" s="18" t="s">
        <v>26</v>
      </c>
      <c r="B21" s="12" t="s">
        <v>27</v>
      </c>
      <c r="C21" s="28"/>
      <c r="D21" s="19"/>
      <c r="E21" s="19"/>
      <c r="F21" s="63">
        <v>23458</v>
      </c>
      <c r="G21" s="63"/>
      <c r="H21" s="63">
        <f t="shared" ref="H21:H28" si="1">ROUND(L21/1000,0)</f>
        <v>17550</v>
      </c>
      <c r="I21" s="63"/>
      <c r="J21" s="63">
        <v>17550</v>
      </c>
      <c r="L21" s="63">
        <v>17550000</v>
      </c>
      <c r="M21" s="63"/>
      <c r="N21" s="63">
        <v>17550</v>
      </c>
    </row>
    <row r="22" spans="1:16" ht="23.25" customHeight="1">
      <c r="A22" s="18" t="s">
        <v>28</v>
      </c>
      <c r="B22" s="12" t="s">
        <v>29</v>
      </c>
      <c r="C22" s="28"/>
      <c r="D22" s="31"/>
      <c r="E22" s="32"/>
      <c r="F22" s="63" t="s">
        <v>22</v>
      </c>
      <c r="G22" s="63"/>
      <c r="H22" s="63">
        <f t="shared" si="1"/>
        <v>444278</v>
      </c>
      <c r="I22" s="63"/>
      <c r="J22" s="63">
        <v>444278</v>
      </c>
      <c r="L22" s="63">
        <v>444277974</v>
      </c>
      <c r="M22" s="63"/>
      <c r="N22" s="63">
        <v>444278</v>
      </c>
    </row>
    <row r="23" spans="1:16" ht="23.25" hidden="1" customHeight="1">
      <c r="A23" s="18" t="s">
        <v>30</v>
      </c>
      <c r="B23" s="12"/>
      <c r="C23" s="28"/>
      <c r="D23" s="31"/>
      <c r="E23" s="32"/>
      <c r="F23" s="63"/>
      <c r="G23" s="63"/>
      <c r="H23" s="63">
        <f t="shared" si="1"/>
        <v>0</v>
      </c>
      <c r="I23" s="63"/>
      <c r="J23" s="63" t="s">
        <v>22</v>
      </c>
      <c r="L23" s="63"/>
      <c r="M23" s="63"/>
      <c r="N23" s="63" t="s">
        <v>22</v>
      </c>
    </row>
    <row r="24" spans="1:16" ht="23.25" customHeight="1">
      <c r="A24" s="35" t="s">
        <v>31</v>
      </c>
      <c r="B24" s="12"/>
      <c r="C24" s="28"/>
      <c r="D24" s="19"/>
      <c r="E24" s="19"/>
      <c r="F24" s="63">
        <v>94916</v>
      </c>
      <c r="G24" s="63"/>
      <c r="H24" s="63">
        <f t="shared" si="1"/>
        <v>5000</v>
      </c>
      <c r="I24" s="63"/>
      <c r="J24" s="63">
        <v>5000</v>
      </c>
      <c r="L24" s="63">
        <v>5000000</v>
      </c>
      <c r="M24" s="63"/>
      <c r="N24" s="63">
        <v>5000</v>
      </c>
    </row>
    <row r="25" spans="1:16" ht="23.25" customHeight="1">
      <c r="A25" s="18" t="s">
        <v>32</v>
      </c>
      <c r="B25" s="12" t="s">
        <v>33</v>
      </c>
      <c r="C25" s="19"/>
      <c r="D25" s="19"/>
      <c r="E25" s="19"/>
      <c r="F25" s="63">
        <v>1667550</v>
      </c>
      <c r="G25" s="63"/>
      <c r="H25" s="63">
        <f t="shared" si="1"/>
        <v>566138</v>
      </c>
      <c r="I25" s="63"/>
      <c r="J25" s="63">
        <v>540311</v>
      </c>
      <c r="L25" s="63">
        <v>566138401.56999993</v>
      </c>
      <c r="M25" s="63"/>
      <c r="N25" s="63">
        <v>540311</v>
      </c>
      <c r="P25" s="29"/>
    </row>
    <row r="26" spans="1:16" ht="23.25" customHeight="1">
      <c r="A26" s="2" t="s">
        <v>34</v>
      </c>
      <c r="B26" s="12"/>
      <c r="C26" s="19"/>
      <c r="D26" s="19"/>
      <c r="E26" s="19"/>
      <c r="F26" s="63">
        <v>8773</v>
      </c>
      <c r="G26" s="63"/>
      <c r="H26" s="63">
        <f t="shared" si="1"/>
        <v>2936</v>
      </c>
      <c r="I26" s="63"/>
      <c r="J26" s="63">
        <v>4070</v>
      </c>
      <c r="L26" s="63">
        <v>2935635.58</v>
      </c>
      <c r="M26" s="63"/>
      <c r="N26" s="63">
        <v>4070</v>
      </c>
    </row>
    <row r="27" spans="1:16" ht="23.25" customHeight="1">
      <c r="A27" s="35" t="s">
        <v>35</v>
      </c>
      <c r="B27" s="12"/>
      <c r="C27" s="19"/>
      <c r="D27" s="19"/>
      <c r="E27" s="19"/>
      <c r="F27" s="63">
        <v>19745</v>
      </c>
      <c r="G27" s="63"/>
      <c r="H27" s="63">
        <f t="shared" si="1"/>
        <v>0</v>
      </c>
      <c r="I27" s="63"/>
      <c r="J27" s="63" t="s">
        <v>22</v>
      </c>
      <c r="L27" s="63">
        <v>0</v>
      </c>
      <c r="M27" s="63"/>
      <c r="N27" s="63" t="s">
        <v>22</v>
      </c>
    </row>
    <row r="28" spans="1:16" ht="23.25" customHeight="1">
      <c r="A28" s="18" t="s">
        <v>36</v>
      </c>
      <c r="B28" s="12" t="s">
        <v>37</v>
      </c>
      <c r="C28" s="19"/>
      <c r="D28" s="20"/>
      <c r="E28" s="19"/>
      <c r="F28" s="74">
        <v>5759</v>
      </c>
      <c r="G28" s="63"/>
      <c r="H28" s="74">
        <f t="shared" si="1"/>
        <v>3805</v>
      </c>
      <c r="I28" s="63"/>
      <c r="J28" s="74">
        <v>3529</v>
      </c>
      <c r="L28" s="74">
        <v>3805079.8899999997</v>
      </c>
      <c r="M28" s="63"/>
      <c r="N28" s="74">
        <v>3529</v>
      </c>
    </row>
    <row r="29" spans="1:16" ht="23.25" customHeight="1">
      <c r="A29" s="11" t="s">
        <v>38</v>
      </c>
      <c r="B29" s="12"/>
      <c r="C29" s="3"/>
      <c r="D29" s="17">
        <f>SUM(D21:D28)</f>
        <v>0</v>
      </c>
      <c r="E29" s="3"/>
      <c r="F29" s="17">
        <f>SUM(F21:F28)</f>
        <v>1820201</v>
      </c>
      <c r="G29" s="3"/>
      <c r="H29" s="17">
        <f>SUM(H21:H28)</f>
        <v>1039707</v>
      </c>
      <c r="I29" s="3"/>
      <c r="J29" s="17">
        <f>SUM(J21:J28)</f>
        <v>1014738</v>
      </c>
      <c r="L29" s="17">
        <f>SUM(L21:L28)</f>
        <v>1039707091.04</v>
      </c>
      <c r="M29" s="3"/>
      <c r="N29" s="17">
        <f>SUM(N21:N28)</f>
        <v>1014738</v>
      </c>
    </row>
    <row r="30" spans="1:16" ht="23.25" customHeight="1">
      <c r="A30" s="18"/>
      <c r="B30" s="12"/>
      <c r="C30" s="19"/>
      <c r="D30" s="3"/>
      <c r="E30" s="3"/>
      <c r="F30" s="3"/>
      <c r="G30" s="3"/>
    </row>
    <row r="31" spans="1:16" ht="23.25" customHeight="1" thickBot="1">
      <c r="A31" s="11" t="s">
        <v>39</v>
      </c>
      <c r="B31" s="12"/>
      <c r="C31" s="3"/>
      <c r="D31" s="21">
        <f>SUM(D18+D29)</f>
        <v>0</v>
      </c>
      <c r="E31" s="3"/>
      <c r="F31" s="21">
        <f>SUM(F18+F29)</f>
        <v>3187734</v>
      </c>
      <c r="G31" s="3"/>
      <c r="H31" s="21">
        <f>SUM(H18+H29)</f>
        <v>1537233</v>
      </c>
      <c r="I31" s="3"/>
      <c r="J31" s="21">
        <f>SUM(J18+J29)</f>
        <v>1542465</v>
      </c>
      <c r="L31" s="21">
        <f>SUM(L18+L29)</f>
        <v>1537233171.45</v>
      </c>
      <c r="M31" s="3"/>
      <c r="N31" s="21">
        <f>SUM(N18+N29)</f>
        <v>1542465</v>
      </c>
    </row>
    <row r="32" spans="1:16" ht="23.25" customHeight="1" thickTop="1">
      <c r="D32" s="29"/>
      <c r="F32" s="29"/>
      <c r="H32" s="29"/>
      <c r="J32" s="29"/>
      <c r="L32" s="29"/>
      <c r="N32" s="29"/>
    </row>
    <row r="33" spans="1:14" ht="23.25" customHeight="1">
      <c r="A33" s="8" t="s">
        <v>0</v>
      </c>
    </row>
    <row r="34" spans="1:14" ht="23.25" customHeight="1">
      <c r="A34" s="8" t="s">
        <v>1</v>
      </c>
    </row>
    <row r="35" spans="1:14" ht="23.25" customHeight="1">
      <c r="A35" s="8"/>
    </row>
    <row r="36" spans="1:14" ht="23.25" customHeight="1">
      <c r="A36" s="11"/>
      <c r="B36" s="12"/>
      <c r="C36" s="45"/>
      <c r="D36" s="392" t="s">
        <v>2</v>
      </c>
      <c r="E36" s="392"/>
      <c r="F36" s="392"/>
      <c r="G36" s="13"/>
      <c r="H36" s="392" t="s">
        <v>3</v>
      </c>
      <c r="I36" s="392"/>
      <c r="J36" s="392"/>
      <c r="L36" s="392" t="s">
        <v>3</v>
      </c>
      <c r="M36" s="392"/>
      <c r="N36" s="392"/>
    </row>
    <row r="37" spans="1:14" ht="23.25" customHeight="1">
      <c r="A37" s="6"/>
      <c r="B37" s="6"/>
      <c r="D37" s="30" t="s">
        <v>4</v>
      </c>
      <c r="E37" s="1"/>
      <c r="F37" s="1" t="s">
        <v>5</v>
      </c>
      <c r="G37" s="1"/>
      <c r="H37" s="30" t="s">
        <v>4</v>
      </c>
      <c r="I37" s="1"/>
      <c r="J37" s="1" t="s">
        <v>5</v>
      </c>
      <c r="L37" s="30" t="s">
        <v>4</v>
      </c>
      <c r="M37" s="1"/>
      <c r="N37" s="1" t="s">
        <v>5</v>
      </c>
    </row>
    <row r="38" spans="1:14" ht="23.25" customHeight="1">
      <c r="A38" s="8" t="s">
        <v>40</v>
      </c>
      <c r="B38" s="12" t="s">
        <v>7</v>
      </c>
      <c r="C38" s="1"/>
      <c r="D38" s="1">
        <v>2559</v>
      </c>
      <c r="E38" s="1"/>
      <c r="F38" s="1">
        <v>2558</v>
      </c>
      <c r="G38" s="1"/>
      <c r="H38" s="1">
        <v>2559</v>
      </c>
      <c r="I38" s="1"/>
      <c r="J38" s="1">
        <v>2558</v>
      </c>
      <c r="L38" s="1">
        <v>2559</v>
      </c>
      <c r="M38" s="1"/>
      <c r="N38" s="1">
        <v>2558</v>
      </c>
    </row>
    <row r="39" spans="1:14" ht="23.25" customHeight="1">
      <c r="C39" s="1"/>
      <c r="D39" s="30" t="s">
        <v>8</v>
      </c>
      <c r="E39" s="1"/>
      <c r="F39" s="30"/>
      <c r="G39" s="1"/>
      <c r="H39" s="30" t="s">
        <v>8</v>
      </c>
      <c r="I39" s="1"/>
      <c r="J39" s="30"/>
      <c r="L39" s="30" t="s">
        <v>8</v>
      </c>
      <c r="M39" s="1"/>
      <c r="N39" s="30"/>
    </row>
    <row r="40" spans="1:14" ht="23.25" customHeight="1">
      <c r="A40" s="11"/>
      <c r="B40" s="12"/>
      <c r="C40" s="45"/>
      <c r="D40" s="391" t="s">
        <v>9</v>
      </c>
      <c r="E40" s="391"/>
      <c r="F40" s="391"/>
      <c r="G40" s="391"/>
      <c r="H40" s="391"/>
      <c r="I40" s="391"/>
      <c r="J40" s="391"/>
      <c r="L40" s="7"/>
      <c r="M40" s="7"/>
      <c r="N40" s="7"/>
    </row>
    <row r="41" spans="1:14" ht="23.25" customHeight="1">
      <c r="A41" s="16" t="s">
        <v>41</v>
      </c>
      <c r="B41" s="12"/>
      <c r="C41" s="19"/>
      <c r="D41" s="19"/>
      <c r="E41" s="19"/>
      <c r="F41" s="19"/>
      <c r="G41" s="19"/>
      <c r="H41" s="19"/>
      <c r="I41" s="19"/>
      <c r="J41" s="19"/>
      <c r="L41" s="19"/>
      <c r="M41" s="19"/>
      <c r="N41" s="19"/>
    </row>
    <row r="42" spans="1:14" ht="23.25" hidden="1" customHeight="1">
      <c r="A42" s="18" t="s">
        <v>42</v>
      </c>
      <c r="B42" s="12"/>
      <c r="C42" s="19"/>
      <c r="D42" s="19"/>
      <c r="E42" s="19"/>
      <c r="F42" s="19"/>
      <c r="G42" s="19"/>
      <c r="H42" s="19"/>
      <c r="I42" s="19"/>
      <c r="J42" s="19"/>
      <c r="L42" s="19"/>
      <c r="M42" s="19"/>
      <c r="N42" s="19"/>
    </row>
    <row r="43" spans="1:14" ht="23.25" customHeight="1">
      <c r="A43" s="18" t="s">
        <v>43</v>
      </c>
      <c r="B43" s="12" t="s">
        <v>44</v>
      </c>
      <c r="C43" s="19"/>
      <c r="D43" s="19"/>
      <c r="E43" s="19"/>
      <c r="F43" s="75">
        <v>179000</v>
      </c>
      <c r="G43" s="19"/>
      <c r="H43" s="32">
        <f t="shared" ref="H43:H49" si="2">ROUND(L43/1000,0)</f>
        <v>0</v>
      </c>
      <c r="I43" s="32"/>
      <c r="J43" s="75" t="s">
        <v>22</v>
      </c>
      <c r="L43" s="32"/>
      <c r="M43" s="32"/>
      <c r="N43" s="75" t="s">
        <v>22</v>
      </c>
    </row>
    <row r="44" spans="1:14" ht="23.25" customHeight="1">
      <c r="A44" s="18" t="s">
        <v>45</v>
      </c>
      <c r="B44" s="12" t="s">
        <v>46</v>
      </c>
      <c r="C44" s="19"/>
      <c r="D44" s="19"/>
      <c r="E44" s="19"/>
      <c r="F44" s="4">
        <v>184853</v>
      </c>
      <c r="G44" s="19"/>
      <c r="H44" s="19">
        <f t="shared" si="2"/>
        <v>81156</v>
      </c>
      <c r="I44" s="19"/>
      <c r="J44" s="4">
        <v>61091</v>
      </c>
      <c r="L44" s="19">
        <v>81156478.223560005</v>
      </c>
      <c r="M44" s="19"/>
      <c r="N44" s="4">
        <v>61091</v>
      </c>
    </row>
    <row r="45" spans="1:14" ht="23.25" customHeight="1">
      <c r="A45" s="35" t="s">
        <v>47</v>
      </c>
      <c r="B45" s="12" t="s">
        <v>17</v>
      </c>
      <c r="C45" s="19"/>
      <c r="D45" s="19"/>
      <c r="E45" s="19"/>
      <c r="F45" s="4">
        <v>164554</v>
      </c>
      <c r="G45" s="19"/>
      <c r="H45" s="19">
        <f t="shared" si="2"/>
        <v>75441</v>
      </c>
      <c r="I45" s="19"/>
      <c r="J45" s="4">
        <v>66385</v>
      </c>
      <c r="L45" s="19">
        <v>75440810.246440008</v>
      </c>
      <c r="M45" s="19"/>
      <c r="N45" s="4">
        <v>66385</v>
      </c>
    </row>
    <row r="46" spans="1:14" ht="23.25" customHeight="1">
      <c r="A46" s="18" t="s">
        <v>48</v>
      </c>
      <c r="B46" s="12"/>
      <c r="C46" s="19"/>
      <c r="D46" s="19"/>
      <c r="E46" s="19"/>
      <c r="F46" s="2"/>
      <c r="G46" s="19"/>
      <c r="H46" s="19">
        <f t="shared" si="2"/>
        <v>0</v>
      </c>
      <c r="I46" s="19"/>
      <c r="J46" s="4"/>
      <c r="L46" s="19"/>
      <c r="M46" s="19"/>
      <c r="N46" s="4"/>
    </row>
    <row r="47" spans="1:14" ht="23.25" customHeight="1">
      <c r="A47" s="18" t="s">
        <v>49</v>
      </c>
      <c r="B47" s="12" t="s">
        <v>44</v>
      </c>
      <c r="C47" s="19"/>
      <c r="D47" s="19"/>
      <c r="E47" s="19"/>
      <c r="F47" s="4">
        <v>25707</v>
      </c>
      <c r="G47" s="19"/>
      <c r="H47" s="19">
        <f t="shared" si="2"/>
        <v>0</v>
      </c>
      <c r="I47" s="19"/>
      <c r="J47" s="4">
        <v>3000</v>
      </c>
      <c r="L47" s="19">
        <v>0</v>
      </c>
      <c r="M47" s="19"/>
      <c r="N47" s="4">
        <v>3000</v>
      </c>
    </row>
    <row r="48" spans="1:14" ht="23.25" customHeight="1">
      <c r="A48" s="18" t="s">
        <v>50</v>
      </c>
      <c r="B48" s="12"/>
      <c r="C48" s="19"/>
      <c r="D48" s="19"/>
      <c r="E48" s="19"/>
      <c r="F48" s="2"/>
      <c r="G48" s="19"/>
      <c r="H48" s="19">
        <f t="shared" si="2"/>
        <v>0</v>
      </c>
      <c r="I48" s="19"/>
      <c r="J48" s="2"/>
      <c r="L48" s="19"/>
      <c r="M48" s="19"/>
      <c r="N48" s="2"/>
    </row>
    <row r="49" spans="1:14" ht="23.25" customHeight="1">
      <c r="A49" s="18" t="s">
        <v>51</v>
      </c>
      <c r="B49" s="12"/>
      <c r="C49" s="19"/>
      <c r="D49" s="19"/>
      <c r="E49" s="19"/>
      <c r="F49" s="4">
        <v>31854</v>
      </c>
      <c r="G49" s="19"/>
      <c r="H49" s="19">
        <f t="shared" si="2"/>
        <v>2086</v>
      </c>
      <c r="I49" s="19"/>
      <c r="J49" s="4">
        <v>1419</v>
      </c>
      <c r="L49" s="19">
        <v>2086019.8400000003</v>
      </c>
      <c r="M49" s="19"/>
      <c r="N49" s="4">
        <v>1419</v>
      </c>
    </row>
    <row r="50" spans="1:14" ht="23.25" customHeight="1">
      <c r="A50" s="18" t="s">
        <v>52</v>
      </c>
      <c r="B50" s="12"/>
      <c r="C50" s="19"/>
      <c r="D50" s="20"/>
      <c r="E50" s="19"/>
      <c r="F50" s="5">
        <v>16409</v>
      </c>
      <c r="G50" s="19"/>
      <c r="H50" s="76">
        <v>0</v>
      </c>
      <c r="I50" s="2"/>
      <c r="J50" s="77" t="s">
        <v>22</v>
      </c>
      <c r="L50" s="76" t="s">
        <v>22</v>
      </c>
      <c r="M50" s="2"/>
      <c r="N50" s="77" t="s">
        <v>22</v>
      </c>
    </row>
    <row r="51" spans="1:14" ht="23.25" customHeight="1">
      <c r="A51" s="11" t="s">
        <v>53</v>
      </c>
      <c r="B51" s="12"/>
      <c r="C51" s="3"/>
      <c r="D51" s="17">
        <f>SUM(D43:D50)</f>
        <v>0</v>
      </c>
      <c r="E51" s="3"/>
      <c r="F51" s="17">
        <f>SUM(F43:F50)</f>
        <v>602377</v>
      </c>
      <c r="G51" s="3"/>
      <c r="H51" s="17">
        <f>SUM(H42:H50)</f>
        <v>158683</v>
      </c>
      <c r="I51" s="3"/>
      <c r="J51" s="17">
        <f>SUM(J42:J50)</f>
        <v>131895</v>
      </c>
      <c r="L51" s="17">
        <f>SUM(L42:L50)</f>
        <v>158683308.31000003</v>
      </c>
      <c r="M51" s="3"/>
      <c r="N51" s="17">
        <f>SUM(N42:N50)</f>
        <v>131895</v>
      </c>
    </row>
    <row r="52" spans="1:14" ht="23.25" customHeight="1">
      <c r="A52" s="11"/>
      <c r="B52" s="12"/>
      <c r="C52" s="19"/>
      <c r="D52" s="19"/>
      <c r="E52" s="19"/>
      <c r="F52" s="19"/>
      <c r="G52" s="19"/>
      <c r="H52" s="19"/>
      <c r="I52" s="19"/>
      <c r="J52" s="19"/>
      <c r="L52" s="19"/>
      <c r="M52" s="19"/>
      <c r="N52" s="19"/>
    </row>
    <row r="53" spans="1:14" ht="23.25" customHeight="1">
      <c r="A53" s="16" t="s">
        <v>54</v>
      </c>
      <c r="B53" s="12"/>
      <c r="C53" s="19"/>
      <c r="D53" s="19"/>
      <c r="E53" s="19"/>
      <c r="F53" s="19"/>
      <c r="G53" s="19"/>
    </row>
    <row r="54" spans="1:14" ht="23.25" customHeight="1">
      <c r="A54" s="18" t="s">
        <v>55</v>
      </c>
      <c r="B54" s="12" t="s">
        <v>44</v>
      </c>
      <c r="C54" s="19"/>
      <c r="D54" s="19"/>
      <c r="E54" s="19"/>
      <c r="F54" s="71" t="s">
        <v>22</v>
      </c>
      <c r="G54" s="34"/>
      <c r="H54" s="31">
        <f>0+(ROUND(L54/1000,0))</f>
        <v>0</v>
      </c>
      <c r="I54" s="34"/>
      <c r="J54" s="71" t="s">
        <v>22</v>
      </c>
      <c r="L54" s="31">
        <v>0</v>
      </c>
      <c r="M54" s="34"/>
      <c r="N54" s="71" t="s">
        <v>22</v>
      </c>
    </row>
    <row r="55" spans="1:14" ht="23.25" customHeight="1">
      <c r="A55" s="18" t="s">
        <v>56</v>
      </c>
      <c r="B55" s="12"/>
      <c r="C55" s="19"/>
      <c r="D55" s="19"/>
      <c r="E55" s="19"/>
      <c r="F55" s="63">
        <v>53072</v>
      </c>
      <c r="G55" s="34"/>
      <c r="H55" s="34">
        <f>0+(ROUND(L55/1000,0))</f>
        <v>5594</v>
      </c>
      <c r="I55" s="34"/>
      <c r="J55" s="63">
        <v>3939</v>
      </c>
      <c r="L55" s="34">
        <v>5593901.4199999999</v>
      </c>
      <c r="M55" s="34"/>
      <c r="N55" s="63">
        <v>3939</v>
      </c>
    </row>
    <row r="56" spans="1:14" ht="23.25" customHeight="1">
      <c r="A56" s="35" t="s">
        <v>57</v>
      </c>
      <c r="B56" s="12"/>
      <c r="C56" s="19"/>
      <c r="D56" s="19"/>
      <c r="E56" s="19"/>
      <c r="F56" s="63">
        <v>60386</v>
      </c>
      <c r="G56" s="34"/>
      <c r="H56" s="80">
        <f>0+(ROUND(L56/1000,0))+1</f>
        <v>27600</v>
      </c>
      <c r="I56" s="34"/>
      <c r="J56" s="63">
        <v>27036</v>
      </c>
      <c r="L56" s="34">
        <v>27599318</v>
      </c>
      <c r="M56" s="34"/>
      <c r="N56" s="63">
        <v>27036</v>
      </c>
    </row>
    <row r="57" spans="1:14" ht="23.25" customHeight="1">
      <c r="A57" s="35" t="s">
        <v>58</v>
      </c>
      <c r="B57" s="12"/>
      <c r="C57" s="19"/>
      <c r="D57" s="20"/>
      <c r="E57" s="19"/>
      <c r="F57" s="74">
        <v>109530</v>
      </c>
      <c r="G57" s="34"/>
      <c r="H57" s="73">
        <f>0+(ROUND(L57/1000,0))</f>
        <v>61974</v>
      </c>
      <c r="I57" s="34"/>
      <c r="J57" s="74">
        <v>64381</v>
      </c>
      <c r="L57" s="73">
        <v>61974174</v>
      </c>
      <c r="M57" s="34"/>
      <c r="N57" s="74">
        <v>64381</v>
      </c>
    </row>
    <row r="58" spans="1:14" ht="23.25" customHeight="1">
      <c r="A58" s="11" t="s">
        <v>59</v>
      </c>
      <c r="B58" s="12"/>
      <c r="C58" s="3"/>
      <c r="D58" s="17">
        <f>SUM(D54:D57)</f>
        <v>0</v>
      </c>
      <c r="E58" s="3"/>
      <c r="F58" s="17">
        <f>SUM(F54:F57)</f>
        <v>222988</v>
      </c>
      <c r="G58" s="3"/>
      <c r="H58" s="17">
        <f>SUM(H54:H57)</f>
        <v>95168</v>
      </c>
      <c r="I58" s="3"/>
      <c r="J58" s="17">
        <f>SUM(J54:J57)</f>
        <v>95356</v>
      </c>
      <c r="L58" s="17">
        <f>SUM(L54:L57)</f>
        <v>95167393.420000002</v>
      </c>
      <c r="M58" s="3"/>
      <c r="N58" s="17">
        <f>SUM(N54:N57)</f>
        <v>95356</v>
      </c>
    </row>
    <row r="59" spans="1:14" ht="23.25" customHeight="1">
      <c r="A59" s="11" t="s">
        <v>60</v>
      </c>
      <c r="B59" s="12"/>
      <c r="C59" s="3"/>
      <c r="D59" s="17">
        <f>SUM(D51+D58)</f>
        <v>0</v>
      </c>
      <c r="E59" s="3"/>
      <c r="F59" s="17">
        <f>SUM(F51+F58)</f>
        <v>825365</v>
      </c>
      <c r="G59" s="3"/>
      <c r="H59" s="17">
        <f>SUM(H51+H58)</f>
        <v>253851</v>
      </c>
      <c r="I59" s="3"/>
      <c r="J59" s="17">
        <f>SUM(J51+J58)</f>
        <v>227251</v>
      </c>
      <c r="L59" s="17">
        <f>SUM(L51+L58)</f>
        <v>253850701.73000002</v>
      </c>
      <c r="M59" s="3"/>
      <c r="N59" s="17">
        <f>SUM(N51+N58)</f>
        <v>227251</v>
      </c>
    </row>
    <row r="61" spans="1:14" ht="23.25" customHeight="1">
      <c r="A61" s="8" t="s">
        <v>0</v>
      </c>
    </row>
    <row r="62" spans="1:14" ht="23.25" customHeight="1">
      <c r="A62" s="8" t="s">
        <v>1</v>
      </c>
    </row>
    <row r="63" spans="1:14" ht="23.25" customHeight="1">
      <c r="A63" s="8"/>
    </row>
    <row r="64" spans="1:14" ht="23.25" customHeight="1">
      <c r="A64" s="11"/>
      <c r="B64" s="12"/>
      <c r="C64" s="45"/>
      <c r="D64" s="392" t="s">
        <v>2</v>
      </c>
      <c r="E64" s="392"/>
      <c r="F64" s="392"/>
      <c r="G64" s="13"/>
      <c r="H64" s="392" t="s">
        <v>3</v>
      </c>
      <c r="I64" s="392"/>
      <c r="J64" s="392"/>
      <c r="L64" s="392" t="s">
        <v>3</v>
      </c>
      <c r="M64" s="392"/>
      <c r="N64" s="392"/>
    </row>
    <row r="65" spans="1:20" ht="23.25" customHeight="1">
      <c r="A65" s="6"/>
      <c r="B65" s="12"/>
      <c r="C65" s="1"/>
      <c r="D65" s="30" t="s">
        <v>4</v>
      </c>
      <c r="E65" s="1"/>
      <c r="F65" s="1" t="s">
        <v>5</v>
      </c>
      <c r="G65" s="1"/>
      <c r="H65" s="30" t="s">
        <v>4</v>
      </c>
      <c r="I65" s="1"/>
      <c r="J65" s="1" t="s">
        <v>5</v>
      </c>
      <c r="L65" s="30" t="s">
        <v>4</v>
      </c>
      <c r="M65" s="1"/>
      <c r="N65" s="1" t="s">
        <v>5</v>
      </c>
    </row>
    <row r="66" spans="1:20" ht="23.25" customHeight="1">
      <c r="A66" s="8" t="s">
        <v>40</v>
      </c>
      <c r="B66" s="12" t="s">
        <v>7</v>
      </c>
      <c r="C66" s="1"/>
      <c r="D66" s="1">
        <v>2559</v>
      </c>
      <c r="E66" s="1"/>
      <c r="F66" s="1">
        <v>2558</v>
      </c>
      <c r="G66" s="1"/>
      <c r="H66" s="1">
        <v>2559</v>
      </c>
      <c r="I66" s="1"/>
      <c r="J66" s="1">
        <v>2558</v>
      </c>
      <c r="L66" s="1">
        <v>2559</v>
      </c>
      <c r="M66" s="1"/>
      <c r="N66" s="1">
        <v>2558</v>
      </c>
    </row>
    <row r="67" spans="1:20" ht="23.25" customHeight="1">
      <c r="A67" s="6"/>
      <c r="B67" s="14"/>
      <c r="C67" s="1"/>
      <c r="D67" s="30" t="s">
        <v>8</v>
      </c>
      <c r="E67" s="1"/>
      <c r="F67" s="30"/>
      <c r="G67" s="1"/>
      <c r="H67" s="30" t="s">
        <v>8</v>
      </c>
      <c r="I67" s="1"/>
      <c r="J67" s="30"/>
      <c r="L67" s="30" t="s">
        <v>8</v>
      </c>
      <c r="M67" s="1"/>
      <c r="N67" s="30"/>
    </row>
    <row r="68" spans="1:20" ht="23.25" customHeight="1">
      <c r="A68" s="11"/>
      <c r="B68" s="12"/>
      <c r="C68" s="45"/>
      <c r="D68" s="391" t="s">
        <v>9</v>
      </c>
      <c r="E68" s="391"/>
      <c r="F68" s="391"/>
      <c r="G68" s="391"/>
      <c r="H68" s="391"/>
      <c r="I68" s="391"/>
      <c r="J68" s="391"/>
      <c r="L68" s="7"/>
      <c r="M68" s="7"/>
      <c r="N68" s="7"/>
    </row>
    <row r="69" spans="1:20" ht="23.25" customHeight="1">
      <c r="A69" s="16" t="s">
        <v>61</v>
      </c>
      <c r="B69" s="12"/>
      <c r="C69" s="23"/>
      <c r="D69" s="23"/>
      <c r="E69" s="23"/>
      <c r="F69" s="23"/>
      <c r="G69" s="23"/>
      <c r="H69" s="23"/>
      <c r="I69" s="23"/>
      <c r="J69" s="23"/>
      <c r="L69" s="23"/>
      <c r="M69" s="23"/>
      <c r="N69" s="23"/>
    </row>
    <row r="70" spans="1:20" ht="23.25" customHeight="1">
      <c r="A70" s="18" t="s">
        <v>62</v>
      </c>
      <c r="B70" s="12"/>
    </row>
    <row r="71" spans="1:20" ht="23.25" customHeight="1" thickBot="1">
      <c r="A71" s="18" t="s">
        <v>63</v>
      </c>
      <c r="B71" s="12"/>
      <c r="C71" s="23"/>
      <c r="D71" s="40">
        <v>270000</v>
      </c>
      <c r="E71" s="23"/>
      <c r="F71" s="40">
        <v>270000</v>
      </c>
      <c r="G71" s="23"/>
      <c r="H71" s="40">
        <v>270000</v>
      </c>
      <c r="I71" s="23"/>
      <c r="J71" s="40">
        <v>270000</v>
      </c>
      <c r="L71" s="40">
        <v>270000</v>
      </c>
      <c r="M71" s="23"/>
      <c r="N71" s="40">
        <v>270000</v>
      </c>
      <c r="P71" s="7"/>
      <c r="Q71" s="7"/>
      <c r="R71" s="7"/>
      <c r="S71" s="7"/>
      <c r="T71" s="7"/>
    </row>
    <row r="72" spans="1:20" ht="23.25" customHeight="1" thickTop="1">
      <c r="A72" s="18" t="s">
        <v>64</v>
      </c>
      <c r="B72" s="12"/>
      <c r="C72" s="23"/>
      <c r="D72" s="23">
        <v>269999</v>
      </c>
      <c r="E72" s="23"/>
      <c r="F72" s="23">
        <v>269999</v>
      </c>
      <c r="G72" s="23"/>
      <c r="H72" s="23">
        <v>269999</v>
      </c>
      <c r="I72" s="23"/>
      <c r="J72" s="23">
        <v>269999</v>
      </c>
      <c r="L72" s="23">
        <v>269999</v>
      </c>
      <c r="M72" s="23"/>
      <c r="N72" s="23">
        <v>269999</v>
      </c>
      <c r="P72" s="7"/>
      <c r="Q72" s="7"/>
      <c r="R72" s="7"/>
      <c r="S72" s="7"/>
      <c r="T72" s="7"/>
    </row>
    <row r="73" spans="1:20" ht="23.25" customHeight="1">
      <c r="A73" s="35" t="s">
        <v>65</v>
      </c>
      <c r="B73" s="12"/>
      <c r="C73" s="23"/>
      <c r="D73" s="23"/>
      <c r="E73" s="23"/>
      <c r="F73" s="23"/>
      <c r="G73" s="23"/>
      <c r="H73" s="23"/>
      <c r="I73" s="23"/>
      <c r="J73" s="23"/>
      <c r="L73" s="23"/>
      <c r="M73" s="23"/>
      <c r="N73" s="23"/>
      <c r="P73" s="7"/>
      <c r="Q73" s="7"/>
      <c r="R73" s="7"/>
      <c r="S73" s="7"/>
      <c r="T73" s="7"/>
    </row>
    <row r="74" spans="1:20" ht="23.25" customHeight="1">
      <c r="A74" s="35" t="s">
        <v>66</v>
      </c>
      <c r="B74" s="12"/>
      <c r="C74" s="23"/>
      <c r="D74" s="23">
        <v>270000</v>
      </c>
      <c r="E74" s="23"/>
      <c r="F74" s="23">
        <v>270000</v>
      </c>
      <c r="G74" s="23"/>
      <c r="H74" s="23">
        <v>270000</v>
      </c>
      <c r="I74" s="23"/>
      <c r="J74" s="23">
        <v>270000</v>
      </c>
      <c r="L74" s="23">
        <v>270000</v>
      </c>
      <c r="M74" s="23"/>
      <c r="N74" s="23">
        <v>270000</v>
      </c>
      <c r="P74" s="7"/>
      <c r="Q74" s="7"/>
      <c r="R74" s="7"/>
      <c r="S74" s="7"/>
      <c r="T74" s="7"/>
    </row>
    <row r="75" spans="1:20" ht="23.25" customHeight="1">
      <c r="A75" s="18" t="s">
        <v>67</v>
      </c>
      <c r="B75" s="12"/>
      <c r="C75" s="23"/>
      <c r="D75" s="23"/>
      <c r="E75" s="23"/>
      <c r="F75" s="23"/>
      <c r="G75" s="23"/>
      <c r="H75" s="23"/>
      <c r="I75" s="23"/>
      <c r="J75" s="23"/>
      <c r="L75" s="23"/>
      <c r="M75" s="23"/>
      <c r="N75" s="23"/>
      <c r="P75" s="7"/>
      <c r="Q75" s="7"/>
      <c r="R75" s="7"/>
      <c r="S75" s="7"/>
      <c r="T75" s="7"/>
    </row>
    <row r="76" spans="1:20" ht="23.25" customHeight="1">
      <c r="A76" s="18" t="s">
        <v>68</v>
      </c>
      <c r="B76" s="12"/>
      <c r="C76" s="23"/>
      <c r="D76" s="23"/>
      <c r="E76" s="23"/>
      <c r="F76" s="23"/>
      <c r="G76" s="23"/>
      <c r="H76" s="23"/>
      <c r="I76" s="23"/>
      <c r="J76" s="23"/>
      <c r="L76" s="23"/>
      <c r="M76" s="23"/>
      <c r="N76" s="23"/>
      <c r="P76" s="7"/>
      <c r="Q76" s="7"/>
      <c r="R76" s="7"/>
      <c r="S76" s="7"/>
      <c r="T76" s="7"/>
    </row>
    <row r="77" spans="1:20" ht="23.25" customHeight="1">
      <c r="A77" s="18" t="s">
        <v>69</v>
      </c>
      <c r="B77" s="12"/>
      <c r="C77" s="23"/>
      <c r="D77" s="23">
        <v>27000</v>
      </c>
      <c r="E77" s="23"/>
      <c r="F77" s="23">
        <v>27000</v>
      </c>
      <c r="G77" s="23"/>
      <c r="H77" s="23">
        <v>27000</v>
      </c>
      <c r="I77" s="23"/>
      <c r="J77" s="23">
        <v>27000</v>
      </c>
      <c r="L77" s="23">
        <v>27000</v>
      </c>
      <c r="M77" s="23"/>
      <c r="N77" s="23">
        <v>27000</v>
      </c>
      <c r="P77" s="7"/>
      <c r="Q77" s="7"/>
      <c r="R77" s="7"/>
      <c r="S77" s="7"/>
      <c r="T77" s="7"/>
    </row>
    <row r="78" spans="1:20" ht="23.25" customHeight="1">
      <c r="A78" s="18" t="s">
        <v>70</v>
      </c>
      <c r="B78" s="12"/>
      <c r="C78" s="23"/>
      <c r="D78" s="23"/>
      <c r="E78" s="23"/>
      <c r="F78" s="23">
        <v>922027.83299999998</v>
      </c>
      <c r="G78" s="23"/>
      <c r="H78" s="23">
        <f>0+(ROUND(L78/1000,0))</f>
        <v>510574</v>
      </c>
      <c r="I78" s="23"/>
      <c r="J78" s="23">
        <v>542357.03899999999</v>
      </c>
      <c r="L78" s="23">
        <v>510574273.28342468</v>
      </c>
      <c r="M78" s="23"/>
      <c r="N78" s="23">
        <v>542357.03899999999</v>
      </c>
      <c r="P78" s="7"/>
      <c r="Q78" s="7"/>
      <c r="R78" s="7"/>
      <c r="S78" s="7"/>
      <c r="T78" s="7"/>
    </row>
    <row r="79" spans="1:20" ht="23.25" customHeight="1">
      <c r="A79" s="35" t="s">
        <v>71</v>
      </c>
      <c r="B79" s="12"/>
      <c r="C79" s="23"/>
      <c r="D79" s="24"/>
      <c r="E79" s="23"/>
      <c r="F79" s="24">
        <v>304988</v>
      </c>
      <c r="G79" s="23"/>
      <c r="H79" s="24">
        <f>0+(ROUND(L79/1000,0))</f>
        <v>205809</v>
      </c>
      <c r="I79" s="23"/>
      <c r="J79" s="24">
        <v>205858.144</v>
      </c>
      <c r="L79" s="24">
        <v>205809196.6287784</v>
      </c>
      <c r="M79" s="23"/>
      <c r="N79" s="24">
        <v>205858.144</v>
      </c>
      <c r="P79" s="7"/>
      <c r="Q79" s="7"/>
      <c r="R79" s="7"/>
      <c r="S79" s="7"/>
      <c r="T79" s="7"/>
    </row>
    <row r="80" spans="1:20" ht="23.25" customHeight="1">
      <c r="A80" s="44" t="s">
        <v>72</v>
      </c>
      <c r="B80" s="22"/>
      <c r="C80" s="3"/>
      <c r="D80" s="3"/>
      <c r="E80" s="3"/>
      <c r="F80" s="3">
        <f>SUM(F72:F79)</f>
        <v>1794014.8330000001</v>
      </c>
      <c r="G80" s="3"/>
      <c r="H80" s="3">
        <f>SUM(H72:H79)</f>
        <v>1283382</v>
      </c>
      <c r="I80" s="3"/>
      <c r="J80" s="3">
        <v>1315214</v>
      </c>
      <c r="L80" s="3"/>
      <c r="M80" s="3"/>
      <c r="N80" s="3">
        <v>1315214</v>
      </c>
      <c r="P80" s="7"/>
      <c r="Q80" s="7"/>
      <c r="R80" s="7"/>
      <c r="S80" s="7"/>
      <c r="T80" s="7"/>
    </row>
    <row r="81" spans="1:20" ht="23.25" customHeight="1">
      <c r="A81" s="18" t="s">
        <v>73</v>
      </c>
      <c r="B81" s="12"/>
      <c r="C81" s="19"/>
      <c r="D81" s="24"/>
      <c r="E81" s="19"/>
      <c r="F81" s="24">
        <v>568354</v>
      </c>
      <c r="G81" s="23"/>
      <c r="H81" s="43" t="s">
        <v>22</v>
      </c>
      <c r="I81" s="32"/>
      <c r="J81" s="43" t="s">
        <v>22</v>
      </c>
      <c r="L81" s="43"/>
      <c r="M81" s="32"/>
      <c r="N81" s="43" t="s">
        <v>22</v>
      </c>
      <c r="P81" s="7"/>
      <c r="Q81" s="7"/>
      <c r="R81" s="7"/>
      <c r="S81" s="7"/>
      <c r="T81" s="7"/>
    </row>
    <row r="82" spans="1:20" ht="23.25" customHeight="1">
      <c r="A82" s="11" t="s">
        <v>74</v>
      </c>
      <c r="B82" s="12"/>
      <c r="C82" s="3"/>
      <c r="D82" s="17">
        <f>SUM(D80:D81)</f>
        <v>0</v>
      </c>
      <c r="E82" s="3"/>
      <c r="F82" s="17">
        <f>SUM(F80:F81)</f>
        <v>2362368.8330000001</v>
      </c>
      <c r="G82" s="3"/>
      <c r="H82" s="17">
        <f>SUM(H80:H81)</f>
        <v>1283382</v>
      </c>
      <c r="I82" s="3"/>
      <c r="J82" s="17">
        <f>SUM(J72:J79)</f>
        <v>1315214.183</v>
      </c>
      <c r="L82" s="17">
        <f>SUM(L80:L81)</f>
        <v>0</v>
      </c>
      <c r="M82" s="3"/>
      <c r="N82" s="17">
        <f>SUM(N72:N79)</f>
        <v>1315214.183</v>
      </c>
      <c r="P82" s="7"/>
      <c r="Q82" s="7"/>
      <c r="R82" s="7"/>
      <c r="S82" s="7"/>
      <c r="T82" s="7"/>
    </row>
    <row r="83" spans="1:20" ht="23.25" customHeight="1" thickBot="1">
      <c r="A83" s="11"/>
      <c r="B83" s="12"/>
      <c r="C83" s="19"/>
      <c r="D83" s="19"/>
      <c r="E83" s="19"/>
      <c r="F83" s="19"/>
      <c r="G83" s="19"/>
      <c r="H83" s="19"/>
      <c r="I83" s="19"/>
      <c r="J83" s="19"/>
      <c r="K83" s="3"/>
      <c r="L83" s="19"/>
      <c r="M83" s="19"/>
      <c r="N83" s="19"/>
      <c r="P83" s="7"/>
      <c r="Q83" s="7"/>
      <c r="R83" s="7"/>
      <c r="S83" s="7"/>
      <c r="T83" s="7"/>
    </row>
    <row r="84" spans="1:20" ht="23.25" customHeight="1" thickBot="1">
      <c r="A84" s="11" t="s">
        <v>75</v>
      </c>
      <c r="B84" s="12"/>
      <c r="C84" s="3"/>
      <c r="D84" s="21">
        <f>SUM(D59+D82)</f>
        <v>0</v>
      </c>
      <c r="E84" s="3"/>
      <c r="F84" s="21">
        <f>F59+F82</f>
        <v>3187733.8330000001</v>
      </c>
      <c r="G84" s="3"/>
      <c r="H84" s="21">
        <f>SUM(H59+H82)</f>
        <v>1537233</v>
      </c>
      <c r="I84" s="3"/>
      <c r="J84" s="21">
        <f>J59+J82</f>
        <v>1542465.183</v>
      </c>
      <c r="K84" s="69">
        <f>D31-D84</f>
        <v>0</v>
      </c>
      <c r="L84" s="21">
        <f>SUM(L59+L82)</f>
        <v>253850701.73000002</v>
      </c>
      <c r="M84" s="3"/>
      <c r="N84" s="21">
        <f>N59+N82</f>
        <v>1542465.183</v>
      </c>
      <c r="P84" s="79">
        <f>H31-H84</f>
        <v>0</v>
      </c>
      <c r="Q84" s="7"/>
      <c r="R84" s="7"/>
      <c r="S84" s="7"/>
      <c r="T84" s="7"/>
    </row>
    <row r="85" spans="1:20" ht="23.25" customHeight="1" thickTop="1"/>
  </sheetData>
  <mergeCells count="12">
    <mergeCell ref="D68:J68"/>
    <mergeCell ref="L4:N4"/>
    <mergeCell ref="L36:N36"/>
    <mergeCell ref="L64:N64"/>
    <mergeCell ref="D4:F4"/>
    <mergeCell ref="H4:J4"/>
    <mergeCell ref="D8:J8"/>
    <mergeCell ref="D36:F36"/>
    <mergeCell ref="H36:J36"/>
    <mergeCell ref="D40:J40"/>
    <mergeCell ref="D64:F64"/>
    <mergeCell ref="H64:J64"/>
  </mergeCells>
  <pageMargins left="0.8" right="0.8" top="0.48" bottom="0.5" header="0.5" footer="0.5"/>
  <pageSetup paperSize="9" scale="85" firstPageNumber="3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2" manualBreakCount="2">
    <brk id="32" max="16383" man="1"/>
    <brk id="6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U136"/>
  <sheetViews>
    <sheetView showGridLines="0" topLeftCell="A80" zoomScale="90" zoomScaleNormal="90" zoomScaleSheetLayoutView="90" workbookViewId="0">
      <selection activeCell="A104" sqref="A104"/>
    </sheetView>
  </sheetViews>
  <sheetFormatPr defaultColWidth="9.125" defaultRowHeight="23.25" customHeight="1"/>
  <cols>
    <col min="1" max="1" width="72.75" style="313" customWidth="1"/>
    <col min="2" max="2" width="15.625" style="289" customWidth="1"/>
    <col min="3" max="3" width="1.375" style="289" customWidth="1"/>
    <col min="4" max="4" width="15.625" style="289" customWidth="1"/>
    <col min="5" max="5" width="1.375" style="289" customWidth="1"/>
    <col min="6" max="6" width="15.625" style="289" customWidth="1"/>
    <col min="7" max="7" width="1.375" style="289" customWidth="1"/>
    <col min="8" max="8" width="15.625" style="289" customWidth="1"/>
    <col min="9" max="9" width="21.125" style="289" hidden="1" customWidth="1"/>
    <col min="10" max="10" width="22.125" style="289" hidden="1" customWidth="1"/>
    <col min="11" max="11" width="18.625" style="289" hidden="1" customWidth="1"/>
    <col min="12" max="12" width="22.125" style="289" hidden="1" customWidth="1"/>
    <col min="13" max="14" width="0" style="256" hidden="1" customWidth="1"/>
    <col min="15" max="15" width="0.75" style="256" customWidth="1"/>
    <col min="16" max="16" width="9.125" style="256"/>
    <col min="17" max="17" width="12.625" style="256" customWidth="1"/>
    <col min="18" max="18" width="11.75" style="256" customWidth="1"/>
    <col min="19" max="19" width="17.75" style="289" bestFit="1" customWidth="1"/>
    <col min="20" max="20" width="19.25" style="289" bestFit="1" customWidth="1"/>
    <col min="21" max="21" width="11.375" style="289" bestFit="1" customWidth="1"/>
    <col min="22" max="16384" width="9.125" style="289"/>
  </cols>
  <sheetData>
    <row r="1" spans="1:21" ht="22.5" customHeight="1">
      <c r="A1" s="258" t="s">
        <v>76</v>
      </c>
      <c r="B1" s="288"/>
      <c r="D1" s="288"/>
      <c r="E1" s="288"/>
      <c r="F1" s="288"/>
      <c r="H1" s="288"/>
      <c r="I1" s="290"/>
    </row>
    <row r="2" spans="1:21" ht="22.5" customHeight="1">
      <c r="A2" s="258" t="s">
        <v>262</v>
      </c>
      <c r="B2" s="288"/>
      <c r="D2" s="288"/>
      <c r="E2" s="288"/>
      <c r="F2" s="288"/>
      <c r="H2" s="288"/>
    </row>
    <row r="3" spans="1:21" ht="22.5" customHeight="1">
      <c r="A3" s="291"/>
      <c r="B3" s="394" t="s">
        <v>2</v>
      </c>
      <c r="C3" s="394"/>
      <c r="D3" s="394"/>
      <c r="E3" s="264"/>
      <c r="F3" s="394" t="s">
        <v>3</v>
      </c>
      <c r="G3" s="394"/>
      <c r="H3" s="394"/>
    </row>
    <row r="4" spans="1:21" ht="22.5" customHeight="1">
      <c r="A4" s="291"/>
      <c r="B4" s="395" t="s">
        <v>108</v>
      </c>
      <c r="C4" s="395"/>
      <c r="D4" s="395"/>
      <c r="E4" s="264"/>
      <c r="F4" s="395" t="s">
        <v>108</v>
      </c>
      <c r="G4" s="395"/>
      <c r="H4" s="395"/>
    </row>
    <row r="5" spans="1:21" ht="22.5" customHeight="1">
      <c r="A5" s="291"/>
      <c r="B5" s="395" t="s">
        <v>109</v>
      </c>
      <c r="C5" s="395"/>
      <c r="D5" s="395"/>
      <c r="E5" s="264"/>
      <c r="F5" s="395" t="s">
        <v>109</v>
      </c>
      <c r="G5" s="395"/>
      <c r="H5" s="395"/>
    </row>
    <row r="6" spans="1:21" ht="22.5" customHeight="1">
      <c r="A6" s="291"/>
      <c r="B6" s="247">
        <v>2567</v>
      </c>
      <c r="C6" s="247"/>
      <c r="D6" s="247">
        <v>2566</v>
      </c>
      <c r="E6" s="247"/>
      <c r="F6" s="247">
        <v>2567</v>
      </c>
      <c r="G6" s="247"/>
      <c r="H6" s="247">
        <v>2566</v>
      </c>
    </row>
    <row r="7" spans="1:21" ht="22.5" customHeight="1">
      <c r="A7" s="291"/>
      <c r="B7" s="393" t="s">
        <v>9</v>
      </c>
      <c r="C7" s="393"/>
      <c r="D7" s="393"/>
      <c r="E7" s="393"/>
      <c r="F7" s="393"/>
      <c r="G7" s="393"/>
      <c r="H7" s="393"/>
    </row>
    <row r="8" spans="1:21" ht="22.5" customHeight="1">
      <c r="A8" s="265" t="s">
        <v>263</v>
      </c>
      <c r="B8" s="292"/>
      <c r="C8" s="292"/>
      <c r="D8" s="292"/>
      <c r="E8" s="292"/>
      <c r="F8" s="292"/>
      <c r="G8" s="292"/>
      <c r="H8" s="292"/>
    </row>
    <row r="9" spans="1:21" ht="22.5" customHeight="1">
      <c r="A9" s="266" t="s">
        <v>264</v>
      </c>
      <c r="B9" s="193">
        <f>'PL6-7'!C33</f>
        <v>93648</v>
      </c>
      <c r="C9" s="292"/>
      <c r="D9" s="102">
        <v>77314</v>
      </c>
      <c r="E9" s="233"/>
      <c r="F9" s="193">
        <f>'PL6-7'!G33</f>
        <v>88653</v>
      </c>
      <c r="G9" s="233"/>
      <c r="H9" s="195">
        <v>75960</v>
      </c>
      <c r="P9" s="173"/>
      <c r="Q9" s="173"/>
      <c r="R9" s="272"/>
      <c r="S9" s="272"/>
    </row>
    <row r="10" spans="1:21" ht="22.5" customHeight="1">
      <c r="A10" s="293" t="s">
        <v>265</v>
      </c>
      <c r="B10" s="193"/>
      <c r="C10" s="194"/>
      <c r="D10" s="102"/>
      <c r="E10" s="224"/>
      <c r="F10" s="224"/>
      <c r="G10" s="224"/>
      <c r="H10" s="195"/>
    </row>
    <row r="11" spans="1:21" ht="22.5" customHeight="1">
      <c r="A11" s="294" t="s">
        <v>266</v>
      </c>
      <c r="B11" s="195">
        <f>-'PL6-7'!C31</f>
        <v>10169</v>
      </c>
      <c r="C11" s="194"/>
      <c r="D11" s="102">
        <v>6874</v>
      </c>
      <c r="E11" s="233"/>
      <c r="F11" s="195">
        <f>-'PL6-7'!G31</f>
        <v>-622</v>
      </c>
      <c r="G11" s="233"/>
      <c r="H11" s="195">
        <v>-188</v>
      </c>
      <c r="P11" s="295"/>
      <c r="Q11" s="295"/>
      <c r="S11" s="296"/>
      <c r="T11" s="290"/>
      <c r="U11" s="290"/>
    </row>
    <row r="12" spans="1:21" ht="22.5" customHeight="1">
      <c r="A12" s="294" t="s">
        <v>124</v>
      </c>
      <c r="B12" s="195">
        <f>-'PL6-7'!C25</f>
        <v>8035</v>
      </c>
      <c r="C12" s="194"/>
      <c r="D12" s="102">
        <v>6544</v>
      </c>
      <c r="E12" s="233"/>
      <c r="F12" s="195">
        <f>-'PL6-7'!G25</f>
        <v>3291</v>
      </c>
      <c r="G12" s="233"/>
      <c r="H12" s="195">
        <v>2780</v>
      </c>
      <c r="M12" s="295"/>
      <c r="P12" s="295"/>
      <c r="Q12" s="295"/>
      <c r="S12" s="297"/>
      <c r="T12" s="290"/>
    </row>
    <row r="13" spans="1:21" ht="22.5" customHeight="1">
      <c r="A13" s="294" t="s">
        <v>267</v>
      </c>
      <c r="B13" s="193">
        <v>30608</v>
      </c>
      <c r="C13" s="194"/>
      <c r="D13" s="102">
        <v>31545</v>
      </c>
      <c r="E13" s="233"/>
      <c r="F13" s="195">
        <v>735</v>
      </c>
      <c r="G13" s="233"/>
      <c r="H13" s="195">
        <v>440</v>
      </c>
      <c r="I13" s="290"/>
      <c r="M13" s="295"/>
      <c r="Q13" s="270"/>
      <c r="S13" s="290"/>
      <c r="T13" s="290"/>
    </row>
    <row r="14" spans="1:21" ht="22.5" customHeight="1">
      <c r="A14" s="294" t="s">
        <v>392</v>
      </c>
      <c r="B14" s="193">
        <v>16</v>
      </c>
      <c r="C14" s="194"/>
      <c r="D14" s="102">
        <v>-29</v>
      </c>
      <c r="E14" s="233"/>
      <c r="F14" s="195">
        <v>0</v>
      </c>
      <c r="G14" s="233"/>
      <c r="H14" s="195">
        <v>0</v>
      </c>
      <c r="I14" s="290"/>
      <c r="M14" s="295"/>
      <c r="S14" s="307"/>
    </row>
    <row r="15" spans="1:21" ht="22.5" customHeight="1">
      <c r="A15" s="294" t="s">
        <v>418</v>
      </c>
      <c r="B15" s="193">
        <v>0</v>
      </c>
      <c r="C15" s="194"/>
      <c r="D15" s="102">
        <v>-1181</v>
      </c>
      <c r="E15" s="233"/>
      <c r="F15" s="195">
        <v>0</v>
      </c>
      <c r="G15" s="233"/>
      <c r="H15" s="195">
        <v>0</v>
      </c>
      <c r="S15" s="307"/>
    </row>
    <row r="16" spans="1:21" ht="21.6">
      <c r="A16" s="294" t="s">
        <v>268</v>
      </c>
      <c r="B16" s="193">
        <v>1070</v>
      </c>
      <c r="C16" s="194"/>
      <c r="D16" s="102">
        <v>1623</v>
      </c>
      <c r="E16" s="233"/>
      <c r="F16" s="195">
        <v>100</v>
      </c>
      <c r="G16" s="233"/>
      <c r="H16" s="195">
        <v>244</v>
      </c>
      <c r="S16" s="307"/>
    </row>
    <row r="17" spans="1:19" ht="22.5" customHeight="1">
      <c r="A17" s="294" t="s">
        <v>393</v>
      </c>
      <c r="B17" s="193">
        <v>-2136</v>
      </c>
      <c r="C17" s="194"/>
      <c r="D17" s="102">
        <v>-623</v>
      </c>
      <c r="E17" s="233"/>
      <c r="F17" s="195">
        <f>-1139</f>
        <v>-1139</v>
      </c>
      <c r="G17" s="233"/>
      <c r="H17" s="195">
        <v>8</v>
      </c>
    </row>
    <row r="18" spans="1:19" ht="22.5" customHeight="1">
      <c r="A18" s="294" t="s">
        <v>414</v>
      </c>
      <c r="B18" s="205">
        <v>0</v>
      </c>
      <c r="C18" s="194"/>
      <c r="D18" s="102">
        <v>1293</v>
      </c>
      <c r="E18" s="233"/>
      <c r="F18" s="195">
        <v>0</v>
      </c>
      <c r="G18" s="233"/>
      <c r="H18" s="195">
        <v>0</v>
      </c>
      <c r="S18" s="290"/>
    </row>
    <row r="19" spans="1:19" ht="22.5" customHeight="1">
      <c r="A19" s="294" t="s">
        <v>409</v>
      </c>
      <c r="B19" s="195">
        <f>'PL6-7'!C21</f>
        <v>5934</v>
      </c>
      <c r="C19" s="194"/>
      <c r="D19" s="102">
        <v>3334</v>
      </c>
      <c r="E19" s="233"/>
      <c r="F19" s="195">
        <f>'PL6-7'!G21</f>
        <v>5934</v>
      </c>
      <c r="G19" s="233"/>
      <c r="H19" s="195">
        <v>3334</v>
      </c>
      <c r="S19" s="290"/>
    </row>
    <row r="20" spans="1:19" ht="22.5" hidden="1" customHeight="1">
      <c r="A20" s="294" t="s">
        <v>269</v>
      </c>
      <c r="B20" s="193">
        <v>0</v>
      </c>
      <c r="C20" s="194"/>
      <c r="D20" s="102">
        <v>0</v>
      </c>
      <c r="E20" s="233"/>
      <c r="F20" s="195">
        <v>0</v>
      </c>
      <c r="G20" s="233"/>
      <c r="H20" s="195">
        <v>0</v>
      </c>
    </row>
    <row r="21" spans="1:19" ht="22.5" customHeight="1">
      <c r="A21" s="294" t="s">
        <v>125</v>
      </c>
      <c r="B21" s="195">
        <f>-'PL6-7'!C26</f>
        <v>0</v>
      </c>
      <c r="C21" s="194"/>
      <c r="D21" s="102">
        <v>0</v>
      </c>
      <c r="E21" s="233"/>
      <c r="F21" s="195">
        <f>-'PL6-7'!G26</f>
        <v>-46763</v>
      </c>
      <c r="G21" s="233"/>
      <c r="H21" s="195">
        <v>-31197</v>
      </c>
      <c r="S21" s="290"/>
    </row>
    <row r="22" spans="1:19" ht="22.5" customHeight="1">
      <c r="A22" s="294" t="s">
        <v>126</v>
      </c>
      <c r="B22" s="195">
        <f>-'PL6-7'!C27</f>
        <v>-44972</v>
      </c>
      <c r="C22" s="194"/>
      <c r="D22" s="102">
        <v>-52244</v>
      </c>
      <c r="E22" s="233"/>
      <c r="F22" s="195">
        <f>-'PL6-7'!G27</f>
        <v>-44879</v>
      </c>
      <c r="G22" s="233"/>
      <c r="H22" s="195">
        <v>-52382</v>
      </c>
    </row>
    <row r="23" spans="1:19" ht="22.5" hidden="1" customHeight="1">
      <c r="A23" s="294" t="s">
        <v>270</v>
      </c>
      <c r="B23" s="193"/>
      <c r="C23" s="194"/>
      <c r="D23" s="102">
        <v>0</v>
      </c>
      <c r="E23" s="233"/>
      <c r="F23" s="195">
        <v>0</v>
      </c>
      <c r="G23" s="233"/>
      <c r="H23" s="195">
        <v>0</v>
      </c>
    </row>
    <row r="24" spans="1:19" ht="21.6" hidden="1">
      <c r="A24" s="294" t="s">
        <v>271</v>
      </c>
      <c r="B24" s="193"/>
      <c r="C24" s="194"/>
      <c r="D24" s="102">
        <v>0</v>
      </c>
      <c r="E24" s="233"/>
      <c r="F24" s="195"/>
      <c r="G24" s="233"/>
      <c r="H24" s="195"/>
    </row>
    <row r="25" spans="1:19" ht="22.5" customHeight="1">
      <c r="A25" s="294" t="s">
        <v>272</v>
      </c>
      <c r="B25" s="193">
        <v>380</v>
      </c>
      <c r="C25" s="194"/>
      <c r="D25" s="102">
        <v>-816</v>
      </c>
      <c r="E25" s="233"/>
      <c r="F25" s="195">
        <v>0</v>
      </c>
      <c r="G25" s="233"/>
      <c r="H25" s="195">
        <v>-1</v>
      </c>
      <c r="I25" s="290"/>
    </row>
    <row r="26" spans="1:19" ht="22.5" customHeight="1">
      <c r="A26" s="294" t="s">
        <v>273</v>
      </c>
      <c r="B26" s="193"/>
      <c r="C26" s="194"/>
      <c r="D26" s="102"/>
      <c r="E26" s="233"/>
      <c r="F26" s="195"/>
      <c r="G26" s="233"/>
      <c r="H26" s="195"/>
      <c r="I26" s="290"/>
    </row>
    <row r="27" spans="1:19" ht="22.2" customHeight="1">
      <c r="A27" s="294" t="s">
        <v>422</v>
      </c>
      <c r="B27" s="193">
        <f>976</f>
        <v>976</v>
      </c>
      <c r="C27" s="194"/>
      <c r="D27" s="102">
        <v>556</v>
      </c>
      <c r="E27" s="233"/>
      <c r="F27" s="195">
        <v>-47</v>
      </c>
      <c r="G27" s="233"/>
      <c r="H27" s="195">
        <v>137</v>
      </c>
      <c r="I27" s="290"/>
    </row>
    <row r="28" spans="1:19" ht="22.5" hidden="1" customHeight="1">
      <c r="A28" s="294" t="s">
        <v>274</v>
      </c>
      <c r="B28" s="193"/>
      <c r="C28" s="194"/>
      <c r="D28" s="102">
        <v>0</v>
      </c>
      <c r="E28" s="233"/>
      <c r="F28" s="224"/>
      <c r="G28" s="233"/>
      <c r="H28" s="224"/>
    </row>
    <row r="29" spans="1:19" ht="22.5" hidden="1" customHeight="1">
      <c r="A29" s="294" t="s">
        <v>275</v>
      </c>
      <c r="B29" s="193"/>
      <c r="C29" s="194"/>
      <c r="D29" s="102">
        <v>0</v>
      </c>
      <c r="E29" s="233"/>
      <c r="F29" s="224"/>
      <c r="G29" s="233"/>
      <c r="H29" s="224"/>
    </row>
    <row r="30" spans="1:19" ht="22.5" hidden="1" customHeight="1">
      <c r="A30" s="294" t="s">
        <v>112</v>
      </c>
      <c r="B30" s="193"/>
      <c r="C30" s="194"/>
      <c r="D30" s="102">
        <v>0</v>
      </c>
      <c r="E30" s="233"/>
      <c r="F30" s="224"/>
      <c r="G30" s="233"/>
      <c r="H30" s="224"/>
    </row>
    <row r="31" spans="1:19" ht="22.5" hidden="1" customHeight="1">
      <c r="A31" s="294" t="s">
        <v>276</v>
      </c>
      <c r="B31" s="193"/>
      <c r="C31" s="194"/>
      <c r="D31" s="102">
        <v>0</v>
      </c>
      <c r="E31" s="233"/>
      <c r="F31" s="195">
        <v>0</v>
      </c>
      <c r="G31" s="233"/>
      <c r="H31" s="195">
        <v>0</v>
      </c>
    </row>
    <row r="32" spans="1:19" ht="22.5" hidden="1" customHeight="1">
      <c r="A32" s="294" t="s">
        <v>411</v>
      </c>
      <c r="B32" s="193">
        <v>0</v>
      </c>
      <c r="C32" s="194"/>
      <c r="D32" s="102">
        <v>0</v>
      </c>
      <c r="E32" s="233"/>
      <c r="F32" s="195">
        <v>0</v>
      </c>
      <c r="G32" s="233"/>
      <c r="H32" s="195">
        <v>0</v>
      </c>
    </row>
    <row r="33" spans="1:19" ht="22.5" hidden="1" customHeight="1">
      <c r="A33" s="294" t="s">
        <v>277</v>
      </c>
      <c r="B33" s="193">
        <v>0</v>
      </c>
      <c r="C33" s="194"/>
      <c r="D33" s="102">
        <v>0</v>
      </c>
      <c r="E33" s="233"/>
      <c r="F33" s="195">
        <v>0</v>
      </c>
      <c r="G33" s="233"/>
      <c r="H33" s="195">
        <v>0</v>
      </c>
    </row>
    <row r="34" spans="1:19" ht="22.5" customHeight="1">
      <c r="A34" s="294" t="s">
        <v>419</v>
      </c>
      <c r="B34" s="193">
        <v>98</v>
      </c>
      <c r="C34" s="194"/>
      <c r="D34" s="102">
        <v>-133</v>
      </c>
      <c r="E34" s="233"/>
      <c r="F34" s="195">
        <v>6</v>
      </c>
      <c r="G34" s="233"/>
      <c r="H34" s="195">
        <f>4+10</f>
        <v>14</v>
      </c>
    </row>
    <row r="35" spans="1:19" ht="22.5" hidden="1" customHeight="1">
      <c r="A35" s="294"/>
      <c r="B35" s="193"/>
      <c r="C35" s="194"/>
      <c r="D35" s="102">
        <v>0</v>
      </c>
      <c r="E35" s="233"/>
      <c r="F35" s="195"/>
      <c r="G35" s="233"/>
      <c r="H35" s="195"/>
    </row>
    <row r="36" spans="1:19" ht="22.5" hidden="1" customHeight="1">
      <c r="A36" s="294" t="s">
        <v>278</v>
      </c>
      <c r="B36" s="193"/>
      <c r="C36" s="194"/>
      <c r="D36" s="102">
        <v>0</v>
      </c>
      <c r="E36" s="233"/>
      <c r="F36" s="195"/>
      <c r="G36" s="233"/>
      <c r="H36" s="195"/>
    </row>
    <row r="37" spans="1:19" ht="22.5" hidden="1" customHeight="1">
      <c r="A37" s="294" t="s">
        <v>127</v>
      </c>
      <c r="B37" s="193"/>
      <c r="C37" s="194"/>
      <c r="D37" s="102">
        <v>0</v>
      </c>
      <c r="E37" s="233"/>
      <c r="F37" s="195"/>
      <c r="G37" s="233"/>
      <c r="H37" s="195">
        <v>0</v>
      </c>
    </row>
    <row r="38" spans="1:19" ht="21.6">
      <c r="A38" s="294" t="s">
        <v>259</v>
      </c>
      <c r="B38" s="193">
        <v>-70</v>
      </c>
      <c r="C38" s="194"/>
      <c r="D38" s="102">
        <v>0</v>
      </c>
      <c r="E38" s="233"/>
      <c r="F38" s="195">
        <v>0</v>
      </c>
      <c r="G38" s="233"/>
      <c r="H38" s="195">
        <v>0</v>
      </c>
    </row>
    <row r="39" spans="1:19" ht="21.6">
      <c r="A39" s="256" t="s">
        <v>279</v>
      </c>
      <c r="B39" s="196">
        <v>-618</v>
      </c>
      <c r="C39" s="194"/>
      <c r="D39" s="229">
        <v>0</v>
      </c>
      <c r="E39" s="233"/>
      <c r="F39" s="234">
        <v>-192</v>
      </c>
      <c r="G39" s="233"/>
      <c r="H39" s="234">
        <v>0</v>
      </c>
    </row>
    <row r="40" spans="1:19" ht="22.5" customHeight="1">
      <c r="A40" s="266"/>
      <c r="B40" s="197">
        <f>SUM(B9:B39)</f>
        <v>103138</v>
      </c>
      <c r="C40" s="194"/>
      <c r="D40" s="197">
        <f>SUM(D9:D39)</f>
        <v>74057</v>
      </c>
      <c r="E40" s="194"/>
      <c r="F40" s="197">
        <f>SUM(F9:F39)</f>
        <v>5077</v>
      </c>
      <c r="G40" s="194"/>
      <c r="H40" s="197">
        <f>SUM(H9:H39)</f>
        <v>-851</v>
      </c>
      <c r="I40" s="297"/>
    </row>
    <row r="41" spans="1:19" ht="22.5" customHeight="1">
      <c r="A41" s="298" t="s">
        <v>280</v>
      </c>
      <c r="B41" s="198"/>
      <c r="C41" s="194"/>
      <c r="D41" s="198"/>
      <c r="E41" s="194"/>
      <c r="F41" s="198"/>
      <c r="G41" s="194"/>
      <c r="H41" s="198"/>
      <c r="I41" s="290"/>
    </row>
    <row r="42" spans="1:19" ht="22.5" customHeight="1">
      <c r="A42" s="294" t="s">
        <v>281</v>
      </c>
      <c r="B42" s="193">
        <v>-23300</v>
      </c>
      <c r="C42" s="194"/>
      <c r="D42" s="193">
        <v>8901</v>
      </c>
      <c r="E42" s="199"/>
      <c r="F42" s="193">
        <v>5192</v>
      </c>
      <c r="G42" s="199"/>
      <c r="H42" s="193">
        <v>57619</v>
      </c>
      <c r="J42" s="299">
        <v>43190</v>
      </c>
      <c r="K42" s="299">
        <v>43100</v>
      </c>
      <c r="M42" s="272">
        <f>'BL3-5'!D11-'BL3-5'!F11</f>
        <v>24490</v>
      </c>
      <c r="Q42" s="272"/>
      <c r="R42" s="295"/>
      <c r="S42" s="290"/>
    </row>
    <row r="43" spans="1:19" ht="22.5" customHeight="1">
      <c r="A43" s="294" t="s">
        <v>79</v>
      </c>
      <c r="B43" s="193">
        <v>-33505</v>
      </c>
      <c r="C43" s="194"/>
      <c r="D43" s="193">
        <v>-867</v>
      </c>
      <c r="E43" s="199"/>
      <c r="F43" s="193">
        <f>-1210-1</f>
        <v>-1211</v>
      </c>
      <c r="G43" s="199"/>
      <c r="H43" s="193">
        <v>-5761</v>
      </c>
      <c r="I43" s="289" t="s">
        <v>282</v>
      </c>
      <c r="J43" s="290">
        <v>247068</v>
      </c>
      <c r="Q43" s="300"/>
      <c r="S43" s="290"/>
    </row>
    <row r="44" spans="1:19" ht="22.5" customHeight="1">
      <c r="A44" s="291" t="s">
        <v>23</v>
      </c>
      <c r="B44" s="193">
        <v>-6576</v>
      </c>
      <c r="C44" s="194"/>
      <c r="D44" s="193">
        <v>-22677</v>
      </c>
      <c r="E44" s="199"/>
      <c r="F44" s="193">
        <v>-4</v>
      </c>
      <c r="G44" s="199"/>
      <c r="H44" s="193">
        <v>-2418</v>
      </c>
      <c r="I44" s="290" t="s">
        <v>283</v>
      </c>
      <c r="J44" s="301">
        <v>13996</v>
      </c>
      <c r="Q44" s="295"/>
      <c r="R44" s="295"/>
      <c r="S44" s="290"/>
    </row>
    <row r="45" spans="1:19" ht="22.5" hidden="1" customHeight="1">
      <c r="A45" s="294" t="s">
        <v>284</v>
      </c>
      <c r="B45" s="193"/>
      <c r="C45" s="194"/>
      <c r="D45" s="193"/>
      <c r="E45" s="199"/>
      <c r="F45" s="193"/>
      <c r="G45" s="199"/>
      <c r="H45" s="193">
        <v>0</v>
      </c>
      <c r="I45" s="290" t="s">
        <v>285</v>
      </c>
      <c r="J45" s="301">
        <v>172692</v>
      </c>
      <c r="S45" s="290"/>
    </row>
    <row r="46" spans="1:19" ht="22.5" customHeight="1">
      <c r="A46" s="291" t="s">
        <v>36</v>
      </c>
      <c r="B46" s="193">
        <v>637</v>
      </c>
      <c r="C46" s="194"/>
      <c r="D46" s="193">
        <v>16</v>
      </c>
      <c r="E46" s="199"/>
      <c r="F46" s="193">
        <v>0</v>
      </c>
      <c r="G46" s="199"/>
      <c r="H46" s="193">
        <v>0</v>
      </c>
      <c r="I46" s="290" t="s">
        <v>286</v>
      </c>
      <c r="J46" s="301">
        <v>57373</v>
      </c>
      <c r="M46" s="272"/>
      <c r="P46" s="272"/>
      <c r="Q46" s="295"/>
      <c r="S46" s="290"/>
    </row>
    <row r="47" spans="1:19" ht="22.5" customHeight="1">
      <c r="A47" s="294" t="s">
        <v>92</v>
      </c>
      <c r="B47" s="193">
        <v>33922</v>
      </c>
      <c r="C47" s="194"/>
      <c r="D47" s="193">
        <v>-10670</v>
      </c>
      <c r="E47" s="199"/>
      <c r="F47" s="193">
        <f>7111-1</f>
        <v>7110</v>
      </c>
      <c r="G47" s="199"/>
      <c r="H47" s="193">
        <v>-28734</v>
      </c>
      <c r="I47" s="290"/>
      <c r="M47" s="272">
        <f>'BL3-5'!D46-'BL3-5'!F46</f>
        <v>34227</v>
      </c>
      <c r="O47" s="144">
        <v>82424</v>
      </c>
      <c r="Q47" s="272"/>
      <c r="R47" s="295"/>
      <c r="S47" s="290"/>
    </row>
    <row r="48" spans="1:19" ht="22.5" customHeight="1">
      <c r="A48" s="294" t="s">
        <v>93</v>
      </c>
      <c r="B48" s="193">
        <v>-9719</v>
      </c>
      <c r="C48" s="194"/>
      <c r="D48" s="193">
        <v>-26800</v>
      </c>
      <c r="E48" s="199"/>
      <c r="F48" s="193">
        <v>-4555</v>
      </c>
      <c r="G48" s="199"/>
      <c r="H48" s="193">
        <v>-7232</v>
      </c>
      <c r="I48" s="290"/>
      <c r="M48" s="302">
        <f>O47-M47</f>
        <v>48197</v>
      </c>
      <c r="Q48" s="272"/>
      <c r="R48" s="295"/>
    </row>
    <row r="49" spans="1:19" ht="22.5" customHeight="1">
      <c r="A49" s="291" t="s">
        <v>102</v>
      </c>
      <c r="B49" s="193">
        <v>-1279</v>
      </c>
      <c r="C49" s="194"/>
      <c r="D49" s="193">
        <v>0</v>
      </c>
      <c r="E49" s="199"/>
      <c r="F49" s="193">
        <f>-553+1</f>
        <v>-552</v>
      </c>
      <c r="G49" s="199"/>
      <c r="H49" s="193">
        <v>0</v>
      </c>
      <c r="I49" s="290"/>
      <c r="M49" s="272">
        <f>'BL3-5'!D65-'BL3-5'!F65</f>
        <v>63113</v>
      </c>
      <c r="Q49" s="272"/>
      <c r="S49" s="290"/>
    </row>
    <row r="50" spans="1:19" ht="22.5" customHeight="1">
      <c r="A50" s="294" t="s">
        <v>287</v>
      </c>
      <c r="B50" s="196">
        <v>-1138</v>
      </c>
      <c r="C50" s="194"/>
      <c r="D50" s="196">
        <v>-2909</v>
      </c>
      <c r="E50" s="199"/>
      <c r="F50" s="196">
        <v>0</v>
      </c>
      <c r="G50" s="199"/>
      <c r="H50" s="196">
        <v>-2520</v>
      </c>
      <c r="Q50" s="272"/>
      <c r="S50" s="290"/>
    </row>
    <row r="51" spans="1:19" ht="22.5" customHeight="1">
      <c r="A51" s="294" t="s">
        <v>415</v>
      </c>
      <c r="B51" s="198">
        <f>SUM(B40:B50)</f>
        <v>62180</v>
      </c>
      <c r="C51" s="194"/>
      <c r="D51" s="198">
        <v>19051</v>
      </c>
      <c r="E51" s="194"/>
      <c r="F51" s="198">
        <f>SUM(F40:F50)</f>
        <v>11057</v>
      </c>
      <c r="G51" s="194"/>
      <c r="H51" s="198">
        <v>10103</v>
      </c>
    </row>
    <row r="52" spans="1:19" ht="22.5" customHeight="1">
      <c r="A52" s="294" t="s">
        <v>288</v>
      </c>
      <c r="B52" s="198">
        <v>-6155</v>
      </c>
      <c r="C52" s="194"/>
      <c r="D52" s="198">
        <v>-7564</v>
      </c>
      <c r="E52" s="194"/>
      <c r="F52" s="198">
        <v>-416</v>
      </c>
      <c r="G52" s="194"/>
      <c r="H52" s="198">
        <v>-1672</v>
      </c>
    </row>
    <row r="53" spans="1:19" ht="22.5" customHeight="1">
      <c r="A53" s="256" t="s">
        <v>289</v>
      </c>
      <c r="B53" s="196">
        <v>0</v>
      </c>
      <c r="C53" s="194"/>
      <c r="D53" s="196">
        <v>2031</v>
      </c>
      <c r="E53" s="199"/>
      <c r="F53" s="303">
        <v>0</v>
      </c>
      <c r="G53" s="199"/>
      <c r="H53" s="303">
        <v>0</v>
      </c>
      <c r="Q53" s="304"/>
    </row>
    <row r="54" spans="1:19" ht="22.5" customHeight="1">
      <c r="A54" s="305" t="s">
        <v>416</v>
      </c>
      <c r="B54" s="241">
        <f>SUM(B51:B53)</f>
        <v>56025</v>
      </c>
      <c r="C54" s="200"/>
      <c r="D54" s="241">
        <f>SUM(D51:D53)</f>
        <v>13518</v>
      </c>
      <c r="E54" s="200"/>
      <c r="F54" s="241">
        <f>SUM(F51:F53)</f>
        <v>10641</v>
      </c>
      <c r="G54" s="200"/>
      <c r="H54" s="241">
        <f>SUM(H51:H53)</f>
        <v>8431</v>
      </c>
    </row>
    <row r="55" spans="1:19" ht="22.5" customHeight="1">
      <c r="A55" s="258" t="s">
        <v>76</v>
      </c>
      <c r="B55" s="275"/>
      <c r="C55" s="275"/>
      <c r="D55" s="275"/>
      <c r="E55" s="275"/>
      <c r="F55" s="275"/>
      <c r="G55" s="275"/>
      <c r="H55" s="275"/>
      <c r="I55" s="290"/>
      <c r="Q55" s="304"/>
    </row>
    <row r="56" spans="1:19" ht="22.5" customHeight="1">
      <c r="A56" s="258" t="s">
        <v>262</v>
      </c>
      <c r="B56" s="275"/>
      <c r="C56" s="275"/>
      <c r="D56" s="275"/>
      <c r="E56" s="275"/>
      <c r="F56" s="275"/>
      <c r="G56" s="275"/>
      <c r="H56" s="275"/>
      <c r="I56" s="290"/>
    </row>
    <row r="57" spans="1:19" ht="22.5" customHeight="1">
      <c r="A57" s="291"/>
      <c r="B57" s="394" t="s">
        <v>2</v>
      </c>
      <c r="C57" s="394"/>
      <c r="D57" s="394"/>
      <c r="E57" s="264"/>
      <c r="F57" s="394" t="s">
        <v>3</v>
      </c>
      <c r="G57" s="394"/>
      <c r="H57" s="394"/>
      <c r="Q57" s="302"/>
    </row>
    <row r="58" spans="1:19" ht="22.5" customHeight="1">
      <c r="A58" s="291"/>
      <c r="B58" s="395" t="s">
        <v>108</v>
      </c>
      <c r="C58" s="395"/>
      <c r="D58" s="395"/>
      <c r="E58" s="264"/>
      <c r="F58" s="395" t="s">
        <v>108</v>
      </c>
      <c r="G58" s="395"/>
      <c r="H58" s="395"/>
    </row>
    <row r="59" spans="1:19" ht="22.5" customHeight="1">
      <c r="A59" s="291"/>
      <c r="B59" s="395" t="s">
        <v>109</v>
      </c>
      <c r="C59" s="395"/>
      <c r="D59" s="395"/>
      <c r="E59" s="264"/>
      <c r="F59" s="395" t="s">
        <v>109</v>
      </c>
      <c r="G59" s="395"/>
      <c r="H59" s="395"/>
    </row>
    <row r="60" spans="1:19" ht="22.5" customHeight="1">
      <c r="A60" s="291"/>
      <c r="B60" s="247">
        <v>2567</v>
      </c>
      <c r="C60" s="247"/>
      <c r="D60" s="247">
        <v>2566</v>
      </c>
      <c r="E60" s="247"/>
      <c r="F60" s="247">
        <v>2567</v>
      </c>
      <c r="G60" s="247"/>
      <c r="H60" s="247">
        <v>2566</v>
      </c>
    </row>
    <row r="61" spans="1:19" ht="22.5" customHeight="1">
      <c r="A61" s="291"/>
      <c r="B61" s="393" t="s">
        <v>9</v>
      </c>
      <c r="C61" s="393"/>
      <c r="D61" s="393"/>
      <c r="E61" s="393"/>
      <c r="F61" s="393"/>
      <c r="G61" s="393"/>
      <c r="H61" s="393"/>
    </row>
    <row r="62" spans="1:19" ht="22.5" customHeight="1">
      <c r="A62" s="306" t="s">
        <v>290</v>
      </c>
      <c r="B62" s="292"/>
      <c r="C62" s="292"/>
      <c r="D62" s="292"/>
      <c r="E62" s="292"/>
      <c r="F62" s="292"/>
      <c r="G62" s="292"/>
      <c r="H62" s="292"/>
    </row>
    <row r="63" spans="1:19" ht="22.2" customHeight="1">
      <c r="A63" s="294" t="s">
        <v>421</v>
      </c>
      <c r="B63" s="193">
        <v>4622</v>
      </c>
      <c r="C63" s="194"/>
      <c r="D63" s="193">
        <v>42</v>
      </c>
      <c r="E63" s="194"/>
      <c r="F63" s="193">
        <v>1755</v>
      </c>
      <c r="G63" s="194"/>
      <c r="H63" s="193">
        <v>0</v>
      </c>
      <c r="R63" s="270"/>
    </row>
    <row r="64" spans="1:19" ht="22.2" customHeight="1">
      <c r="A64" s="294" t="s">
        <v>82</v>
      </c>
      <c r="B64" s="193">
        <v>0</v>
      </c>
      <c r="C64" s="194"/>
      <c r="D64" s="193">
        <v>0</v>
      </c>
      <c r="E64" s="194"/>
      <c r="F64" s="193">
        <v>-2000</v>
      </c>
      <c r="G64" s="194"/>
      <c r="H64" s="193">
        <v>0</v>
      </c>
      <c r="R64" s="270"/>
    </row>
    <row r="65" spans="1:21" ht="22.2" customHeight="1">
      <c r="A65" s="294" t="s">
        <v>291</v>
      </c>
      <c r="B65" s="193">
        <f>F65</f>
        <v>5483</v>
      </c>
      <c r="C65" s="194"/>
      <c r="D65" s="193">
        <v>0</v>
      </c>
      <c r="E65" s="194"/>
      <c r="F65" s="193">
        <f>5484-1</f>
        <v>5483</v>
      </c>
      <c r="G65" s="194"/>
      <c r="H65" s="193">
        <v>0</v>
      </c>
      <c r="R65" s="295"/>
      <c r="S65" s="307"/>
      <c r="T65" s="297"/>
      <c r="U65" s="297"/>
    </row>
    <row r="66" spans="1:21" ht="21.6">
      <c r="A66" s="294" t="s">
        <v>292</v>
      </c>
      <c r="B66" s="193">
        <v>-173</v>
      </c>
      <c r="C66" s="194"/>
      <c r="D66" s="193">
        <v>-57938</v>
      </c>
      <c r="E66" s="194"/>
      <c r="F66" s="193">
        <v>0</v>
      </c>
      <c r="G66" s="194"/>
      <c r="H66" s="193">
        <v>-57938</v>
      </c>
    </row>
    <row r="67" spans="1:21" ht="21.6" hidden="1">
      <c r="A67" s="294" t="s">
        <v>293</v>
      </c>
      <c r="B67" s="193">
        <v>0</v>
      </c>
      <c r="C67" s="194"/>
      <c r="D67" s="193">
        <v>0</v>
      </c>
      <c r="E67" s="194"/>
      <c r="F67" s="193">
        <v>0</v>
      </c>
      <c r="G67" s="194"/>
      <c r="H67" s="193">
        <v>0</v>
      </c>
    </row>
    <row r="68" spans="1:21" ht="21.6" hidden="1">
      <c r="A68" s="294" t="s">
        <v>294</v>
      </c>
      <c r="B68" s="193">
        <v>0</v>
      </c>
      <c r="C68" s="194"/>
      <c r="D68" s="193">
        <v>0</v>
      </c>
      <c r="E68" s="194"/>
      <c r="F68" s="193">
        <v>0</v>
      </c>
      <c r="G68" s="194"/>
      <c r="H68" s="193">
        <v>0</v>
      </c>
    </row>
    <row r="69" spans="1:21" ht="21.6" hidden="1">
      <c r="A69" s="294" t="s">
        <v>295</v>
      </c>
      <c r="B69" s="193">
        <v>0</v>
      </c>
      <c r="C69" s="194"/>
      <c r="D69" s="193">
        <v>0</v>
      </c>
      <c r="E69" s="194"/>
      <c r="F69" s="193">
        <v>0</v>
      </c>
      <c r="G69" s="194"/>
      <c r="H69" s="193">
        <v>0</v>
      </c>
    </row>
    <row r="70" spans="1:21" ht="21.6" hidden="1">
      <c r="A70" s="294" t="s">
        <v>296</v>
      </c>
      <c r="B70" s="193">
        <v>0</v>
      </c>
      <c r="C70" s="194"/>
      <c r="D70" s="193">
        <v>0</v>
      </c>
      <c r="E70" s="194"/>
      <c r="F70" s="193">
        <v>0</v>
      </c>
      <c r="G70" s="194"/>
      <c r="H70" s="193">
        <v>0</v>
      </c>
    </row>
    <row r="71" spans="1:21" ht="21.6">
      <c r="A71" s="294" t="s">
        <v>423</v>
      </c>
      <c r="B71" s="193">
        <v>165</v>
      </c>
      <c r="C71" s="194"/>
      <c r="D71" s="193">
        <f>6+150</f>
        <v>156</v>
      </c>
      <c r="E71" s="194"/>
      <c r="F71" s="193">
        <v>47</v>
      </c>
      <c r="G71" s="194"/>
      <c r="H71" s="193">
        <v>0</v>
      </c>
      <c r="R71" s="295"/>
    </row>
    <row r="72" spans="1:21" ht="21.6" hidden="1">
      <c r="A72" s="291" t="s">
        <v>299</v>
      </c>
      <c r="B72" s="193">
        <v>0</v>
      </c>
      <c r="C72" s="194"/>
      <c r="D72" s="193"/>
      <c r="E72" s="194"/>
      <c r="F72" s="193">
        <v>0</v>
      </c>
      <c r="G72" s="194"/>
      <c r="H72" s="193">
        <v>0</v>
      </c>
    </row>
    <row r="73" spans="1:21" ht="21.6">
      <c r="A73" s="294" t="s">
        <v>420</v>
      </c>
      <c r="B73" s="193">
        <f>-11100-698</f>
        <v>-11798</v>
      </c>
      <c r="C73" s="194"/>
      <c r="D73" s="193">
        <v>-16542</v>
      </c>
      <c r="E73" s="194"/>
      <c r="F73" s="193">
        <v>0</v>
      </c>
      <c r="G73" s="194"/>
      <c r="H73" s="193">
        <v>-33</v>
      </c>
    </row>
    <row r="74" spans="1:21" ht="21.6" hidden="1">
      <c r="A74" s="294" t="s">
        <v>297</v>
      </c>
      <c r="B74" s="193"/>
      <c r="C74" s="194"/>
      <c r="D74" s="193">
        <v>6</v>
      </c>
      <c r="E74" s="194"/>
      <c r="F74" s="193"/>
      <c r="G74" s="194"/>
      <c r="H74" s="193"/>
    </row>
    <row r="75" spans="1:21" ht="21.6" hidden="1">
      <c r="A75" s="294" t="s">
        <v>300</v>
      </c>
      <c r="B75" s="193">
        <v>0</v>
      </c>
      <c r="C75" s="194"/>
      <c r="D75" s="193">
        <v>0</v>
      </c>
      <c r="E75" s="194"/>
      <c r="F75" s="193">
        <v>0</v>
      </c>
      <c r="G75" s="194"/>
      <c r="H75" s="193">
        <v>0</v>
      </c>
    </row>
    <row r="76" spans="1:21" ht="21.6" hidden="1">
      <c r="A76" s="294" t="s">
        <v>301</v>
      </c>
      <c r="B76" s="193"/>
      <c r="C76" s="194"/>
      <c r="D76" s="193">
        <v>0</v>
      </c>
      <c r="E76" s="194"/>
      <c r="F76" s="193"/>
      <c r="G76" s="194"/>
      <c r="H76" s="193">
        <v>0</v>
      </c>
    </row>
    <row r="77" spans="1:21" ht="21.6" hidden="1">
      <c r="A77" s="294" t="s">
        <v>298</v>
      </c>
      <c r="B77" s="193"/>
      <c r="C77" s="194"/>
      <c r="D77" s="193">
        <v>0</v>
      </c>
      <c r="E77" s="194"/>
      <c r="F77" s="193">
        <v>0</v>
      </c>
      <c r="G77" s="194"/>
      <c r="H77" s="193">
        <v>0</v>
      </c>
      <c r="P77" s="257"/>
    </row>
    <row r="78" spans="1:21" ht="21.6">
      <c r="A78" s="294" t="s">
        <v>302</v>
      </c>
      <c r="B78" s="193">
        <v>70</v>
      </c>
      <c r="C78" s="194"/>
      <c r="D78" s="193">
        <v>0</v>
      </c>
      <c r="E78" s="194"/>
      <c r="F78" s="193">
        <v>0</v>
      </c>
      <c r="G78" s="194"/>
      <c r="H78" s="193">
        <v>0</v>
      </c>
    </row>
    <row r="79" spans="1:21" ht="21.6">
      <c r="A79" s="294" t="s">
        <v>279</v>
      </c>
      <c r="B79" s="205">
        <v>618</v>
      </c>
      <c r="C79" s="194"/>
      <c r="D79" s="193">
        <v>0</v>
      </c>
      <c r="E79" s="199"/>
      <c r="F79" s="193">
        <v>192</v>
      </c>
      <c r="G79" s="199"/>
      <c r="H79" s="193">
        <v>0</v>
      </c>
      <c r="P79" s="295"/>
    </row>
    <row r="80" spans="1:21" ht="22.5" customHeight="1">
      <c r="A80" s="305" t="s">
        <v>412</v>
      </c>
      <c r="B80" s="241">
        <f>SUM(B63:B79)</f>
        <v>-1013</v>
      </c>
      <c r="C80" s="200"/>
      <c r="D80" s="241">
        <v>-74282</v>
      </c>
      <c r="E80" s="200"/>
      <c r="F80" s="241">
        <f>SUM(F63:F79)</f>
        <v>5477</v>
      </c>
      <c r="G80" s="200"/>
      <c r="H80" s="241">
        <f>SUM(H63:H79)</f>
        <v>-57971</v>
      </c>
      <c r="I80" s="290"/>
    </row>
    <row r="81" spans="1:17" ht="22.5" customHeight="1">
      <c r="A81" s="305"/>
      <c r="B81" s="201"/>
      <c r="C81" s="200"/>
      <c r="D81" s="201"/>
      <c r="E81" s="200"/>
      <c r="F81" s="201"/>
      <c r="G81" s="200"/>
      <c r="H81" s="201"/>
      <c r="I81" s="290"/>
    </row>
    <row r="82" spans="1:17" ht="22.5" customHeight="1">
      <c r="A82" s="306" t="s">
        <v>303</v>
      </c>
      <c r="B82" s="200"/>
      <c r="C82" s="200"/>
      <c r="D82" s="200"/>
      <c r="E82" s="200"/>
      <c r="F82" s="200"/>
      <c r="G82" s="200"/>
      <c r="H82" s="200"/>
    </row>
    <row r="83" spans="1:17" ht="22.5" customHeight="1">
      <c r="A83" s="294" t="s">
        <v>304</v>
      </c>
      <c r="B83" s="193">
        <v>150000</v>
      </c>
      <c r="C83" s="200"/>
      <c r="D83" s="193">
        <v>392000</v>
      </c>
      <c r="E83" s="200"/>
      <c r="F83" s="193">
        <v>90000</v>
      </c>
      <c r="G83" s="200"/>
      <c r="H83" s="193">
        <v>182000</v>
      </c>
    </row>
    <row r="84" spans="1:17" ht="22.5" customHeight="1">
      <c r="A84" s="294" t="s">
        <v>305</v>
      </c>
      <c r="B84" s="193">
        <v>-75000</v>
      </c>
      <c r="C84" s="200"/>
      <c r="D84" s="193">
        <v>-304000</v>
      </c>
      <c r="E84" s="200"/>
      <c r="F84" s="193">
        <v>-50000</v>
      </c>
      <c r="G84" s="200"/>
      <c r="H84" s="193">
        <v>-149000</v>
      </c>
      <c r="I84" s="290"/>
    </row>
    <row r="85" spans="1:17" ht="22.5" hidden="1" customHeight="1">
      <c r="A85" s="294" t="s">
        <v>306</v>
      </c>
      <c r="B85" s="193"/>
      <c r="C85" s="200"/>
      <c r="D85" s="193"/>
      <c r="E85" s="200"/>
      <c r="F85" s="193"/>
      <c r="G85" s="200"/>
      <c r="H85" s="193"/>
      <c r="I85" s="290"/>
    </row>
    <row r="86" spans="1:17" ht="21" hidden="1" customHeight="1">
      <c r="A86" s="294" t="s">
        <v>307</v>
      </c>
      <c r="B86" s="193"/>
      <c r="C86" s="200"/>
      <c r="D86" s="193"/>
      <c r="E86" s="200"/>
      <c r="F86" s="193"/>
      <c r="G86" s="200"/>
      <c r="H86" s="193"/>
      <c r="I86" s="290"/>
    </row>
    <row r="87" spans="1:17" ht="22.5" hidden="1" customHeight="1">
      <c r="A87" s="294" t="s">
        <v>308</v>
      </c>
      <c r="B87" s="193"/>
      <c r="C87" s="200"/>
      <c r="D87" s="193"/>
      <c r="E87" s="200"/>
      <c r="F87" s="193"/>
      <c r="G87" s="200"/>
      <c r="H87" s="193"/>
      <c r="I87" s="290"/>
    </row>
    <row r="88" spans="1:17" ht="21" customHeight="1">
      <c r="A88" s="294" t="s">
        <v>309</v>
      </c>
      <c r="B88" s="193">
        <v>0</v>
      </c>
      <c r="C88" s="199"/>
      <c r="D88" s="193">
        <v>9719</v>
      </c>
      <c r="E88" s="194"/>
      <c r="F88" s="193">
        <v>0</v>
      </c>
      <c r="G88" s="194"/>
      <c r="H88" s="193">
        <v>0</v>
      </c>
      <c r="I88" s="290"/>
    </row>
    <row r="89" spans="1:17" ht="22.5" customHeight="1">
      <c r="A89" s="294" t="s">
        <v>310</v>
      </c>
      <c r="B89" s="193">
        <v>-46995</v>
      </c>
      <c r="C89" s="194"/>
      <c r="D89" s="193">
        <v>-43980</v>
      </c>
      <c r="E89" s="194"/>
      <c r="F89" s="193">
        <f>-28428-1</f>
        <v>-28429</v>
      </c>
      <c r="G89" s="194"/>
      <c r="H89" s="193">
        <v>-28428</v>
      </c>
      <c r="I89" s="290"/>
      <c r="M89" s="295"/>
      <c r="P89" s="295"/>
      <c r="Q89" s="270"/>
    </row>
    <row r="90" spans="1:17" ht="22.5" customHeight="1">
      <c r="A90" s="294" t="s">
        <v>311</v>
      </c>
      <c r="B90" s="193">
        <v>-5344</v>
      </c>
      <c r="C90" s="194"/>
      <c r="D90" s="193">
        <v>-4954</v>
      </c>
      <c r="E90" s="194"/>
      <c r="F90" s="193">
        <v>-745</v>
      </c>
      <c r="G90" s="194"/>
      <c r="H90" s="193">
        <v>-412</v>
      </c>
      <c r="I90" s="290"/>
      <c r="M90" s="295"/>
      <c r="P90" s="295"/>
      <c r="Q90" s="270"/>
    </row>
    <row r="91" spans="1:17" ht="21.6">
      <c r="A91" s="294" t="s">
        <v>312</v>
      </c>
      <c r="B91" s="193">
        <v>-5</v>
      </c>
      <c r="C91" s="194"/>
      <c r="D91" s="193">
        <v>-5</v>
      </c>
      <c r="E91" s="194"/>
      <c r="F91" s="193">
        <v>-5</v>
      </c>
      <c r="G91" s="194"/>
      <c r="H91" s="193">
        <v>-5</v>
      </c>
    </row>
    <row r="92" spans="1:17" ht="21.6" hidden="1">
      <c r="A92" s="294" t="s">
        <v>313</v>
      </c>
      <c r="B92" s="193">
        <v>0</v>
      </c>
      <c r="C92" s="194"/>
      <c r="D92" s="193"/>
      <c r="E92" s="194"/>
      <c r="F92" s="193"/>
      <c r="G92" s="194"/>
      <c r="H92" s="193"/>
    </row>
    <row r="93" spans="1:17" ht="21.6">
      <c r="A93" s="291" t="s">
        <v>314</v>
      </c>
      <c r="B93" s="193">
        <v>-7521</v>
      </c>
      <c r="C93" s="194"/>
      <c r="D93" s="193">
        <v>-6146</v>
      </c>
      <c r="E93" s="194"/>
      <c r="F93" s="193">
        <v>-3196</v>
      </c>
      <c r="G93" s="194"/>
      <c r="H93" s="193">
        <v>-2805</v>
      </c>
      <c r="M93" s="295"/>
    </row>
    <row r="94" spans="1:17" ht="21.6" hidden="1">
      <c r="A94" s="294" t="s">
        <v>315</v>
      </c>
      <c r="B94" s="193">
        <v>0</v>
      </c>
      <c r="C94" s="194"/>
      <c r="D94" s="193">
        <v>0</v>
      </c>
      <c r="E94" s="194"/>
      <c r="F94" s="193">
        <v>0</v>
      </c>
      <c r="G94" s="194"/>
      <c r="H94" s="193">
        <v>0</v>
      </c>
    </row>
    <row r="95" spans="1:17" ht="22.2">
      <c r="A95" s="305" t="s">
        <v>413</v>
      </c>
      <c r="B95" s="241">
        <f>SUM(B83:B94)</f>
        <v>15135</v>
      </c>
      <c r="C95" s="200"/>
      <c r="D95" s="241">
        <f>SUM(D83:D94)</f>
        <v>42634</v>
      </c>
      <c r="E95" s="200"/>
      <c r="F95" s="241">
        <f>SUM(F83:F94)</f>
        <v>7625</v>
      </c>
      <c r="G95" s="200"/>
      <c r="H95" s="241">
        <f>SUM(H83:H94)</f>
        <v>1350</v>
      </c>
    </row>
    <row r="96" spans="1:17" ht="22.5" customHeight="1">
      <c r="A96" s="305"/>
      <c r="B96" s="242"/>
      <c r="C96" s="200"/>
      <c r="D96" s="242"/>
      <c r="E96" s="200"/>
      <c r="F96" s="242"/>
      <c r="G96" s="200"/>
      <c r="H96" s="242"/>
    </row>
    <row r="97" spans="1:18" ht="22.5" customHeight="1">
      <c r="A97" s="291" t="s">
        <v>316</v>
      </c>
    </row>
    <row r="98" spans="1:18" ht="22.5" customHeight="1">
      <c r="A98" s="256" t="s">
        <v>317</v>
      </c>
      <c r="B98" s="193">
        <f>B95+B80+B54</f>
        <v>70147</v>
      </c>
      <c r="C98" s="194"/>
      <c r="D98" s="193">
        <f>D95+D80+D54</f>
        <v>-18130</v>
      </c>
      <c r="E98" s="194"/>
      <c r="F98" s="193">
        <f>F95+F80+F54</f>
        <v>23743</v>
      </c>
      <c r="G98" s="194"/>
      <c r="H98" s="193">
        <f>H95+H80+H54</f>
        <v>-48190</v>
      </c>
    </row>
    <row r="99" spans="1:18" ht="22.5" customHeight="1">
      <c r="A99" s="256" t="s">
        <v>318</v>
      </c>
      <c r="B99" s="193"/>
      <c r="C99" s="200"/>
      <c r="D99" s="197"/>
      <c r="E99" s="200"/>
      <c r="F99" s="197"/>
      <c r="G99" s="200"/>
      <c r="H99" s="197"/>
    </row>
    <row r="100" spans="1:18" ht="22.5" customHeight="1">
      <c r="A100" s="256" t="s">
        <v>319</v>
      </c>
      <c r="B100" s="196">
        <v>114</v>
      </c>
      <c r="C100" s="200"/>
      <c r="D100" s="196">
        <v>808</v>
      </c>
      <c r="E100" s="200"/>
      <c r="F100" s="196">
        <v>20</v>
      </c>
      <c r="G100" s="200"/>
      <c r="H100" s="196">
        <v>-9</v>
      </c>
    </row>
    <row r="101" spans="1:18" ht="22.5" customHeight="1">
      <c r="A101" s="305" t="s">
        <v>320</v>
      </c>
      <c r="B101" s="197">
        <f>SUM(B98:B100)</f>
        <v>70261</v>
      </c>
      <c r="C101" s="200"/>
      <c r="D101" s="197">
        <f>SUM(D98:D100)</f>
        <v>-17322</v>
      </c>
      <c r="E101" s="200"/>
      <c r="F101" s="197">
        <f>SUM(F98:F100)</f>
        <v>23763</v>
      </c>
      <c r="G101" s="200"/>
      <c r="H101" s="197">
        <f>SUM(H98:H100)</f>
        <v>-48199</v>
      </c>
    </row>
    <row r="102" spans="1:18" ht="22.5" customHeight="1">
      <c r="A102" s="256" t="s">
        <v>321</v>
      </c>
      <c r="B102" s="198">
        <f>'BL3-5'!F10</f>
        <v>151785</v>
      </c>
      <c r="C102" s="194"/>
      <c r="D102" s="198">
        <v>211160</v>
      </c>
      <c r="E102" s="200"/>
      <c r="F102" s="198">
        <f>'BL3-5'!J10</f>
        <v>12955</v>
      </c>
      <c r="G102" s="200"/>
      <c r="H102" s="198">
        <v>53228</v>
      </c>
    </row>
    <row r="103" spans="1:18" ht="22.5" customHeight="1" thickBot="1">
      <c r="A103" s="305" t="s">
        <v>322</v>
      </c>
      <c r="B103" s="202">
        <f>SUM(B101:B102)</f>
        <v>222046</v>
      </c>
      <c r="C103" s="200"/>
      <c r="D103" s="202">
        <f>SUM(D101:D102)</f>
        <v>193838</v>
      </c>
      <c r="E103" s="200"/>
      <c r="F103" s="202">
        <f>SUM(F101:F102)</f>
        <v>36718</v>
      </c>
      <c r="G103" s="200"/>
      <c r="H103" s="202">
        <f>SUM(H101:H102)</f>
        <v>5029</v>
      </c>
      <c r="I103" s="307">
        <v>14502</v>
      </c>
      <c r="Q103" s="295">
        <f>B103-'BL3-5'!D10</f>
        <v>0</v>
      </c>
      <c r="R103" s="295">
        <f>F103-'BL3-5'!H10</f>
        <v>0</v>
      </c>
    </row>
    <row r="104" spans="1:18" ht="22.2" thickTop="1">
      <c r="A104" s="294"/>
      <c r="B104" s="307"/>
      <c r="D104" s="307"/>
    </row>
    <row r="105" spans="1:18" ht="22.5" customHeight="1">
      <c r="A105" s="258" t="s">
        <v>76</v>
      </c>
      <c r="B105" s="275"/>
      <c r="C105" s="275"/>
      <c r="D105" s="275"/>
      <c r="E105" s="275"/>
      <c r="F105" s="275"/>
      <c r="G105" s="275"/>
      <c r="H105" s="275"/>
      <c r="I105" s="290"/>
    </row>
    <row r="106" spans="1:18" ht="22.5" customHeight="1">
      <c r="A106" s="258" t="s">
        <v>262</v>
      </c>
      <c r="B106" s="275"/>
      <c r="C106" s="275"/>
      <c r="D106" s="275"/>
      <c r="E106" s="275"/>
      <c r="F106" s="275"/>
      <c r="G106" s="275"/>
      <c r="H106" s="275"/>
      <c r="I106" s="290"/>
    </row>
    <row r="107" spans="1:18" ht="22.5" customHeight="1">
      <c r="A107" s="291"/>
      <c r="B107" s="394" t="s">
        <v>2</v>
      </c>
      <c r="C107" s="394"/>
      <c r="D107" s="394"/>
      <c r="E107" s="264"/>
      <c r="F107" s="394" t="s">
        <v>3</v>
      </c>
      <c r="G107" s="394"/>
      <c r="H107" s="394"/>
    </row>
    <row r="108" spans="1:18" ht="22.5" customHeight="1">
      <c r="A108" s="291"/>
      <c r="B108" s="395" t="s">
        <v>108</v>
      </c>
      <c r="C108" s="395"/>
      <c r="D108" s="395"/>
      <c r="E108" s="264"/>
      <c r="F108" s="395" t="s">
        <v>108</v>
      </c>
      <c r="G108" s="395"/>
      <c r="H108" s="395"/>
    </row>
    <row r="109" spans="1:18" ht="22.5" customHeight="1">
      <c r="A109" s="291"/>
      <c r="B109" s="395" t="s">
        <v>109</v>
      </c>
      <c r="C109" s="395"/>
      <c r="D109" s="395"/>
      <c r="E109" s="264"/>
      <c r="F109" s="395" t="s">
        <v>109</v>
      </c>
      <c r="G109" s="395"/>
      <c r="H109" s="395"/>
    </row>
    <row r="110" spans="1:18" ht="22.5" customHeight="1">
      <c r="A110" s="291"/>
      <c r="B110" s="247">
        <v>2567</v>
      </c>
      <c r="C110" s="247"/>
      <c r="D110" s="247">
        <v>2566</v>
      </c>
      <c r="E110" s="247"/>
      <c r="F110" s="247">
        <v>2567</v>
      </c>
      <c r="G110" s="247"/>
      <c r="H110" s="247">
        <v>2566</v>
      </c>
    </row>
    <row r="111" spans="1:18" ht="22.5" customHeight="1">
      <c r="A111" s="291"/>
      <c r="B111" s="393" t="s">
        <v>9</v>
      </c>
      <c r="C111" s="393"/>
      <c r="D111" s="393"/>
      <c r="E111" s="393"/>
      <c r="F111" s="393"/>
      <c r="G111" s="393"/>
      <c r="H111" s="393"/>
    </row>
    <row r="112" spans="1:18" ht="22.2">
      <c r="A112" s="308" t="s">
        <v>323</v>
      </c>
      <c r="B112" s="128"/>
      <c r="C112" s="309"/>
      <c r="D112" s="128"/>
      <c r="E112" s="309"/>
      <c r="F112" s="309"/>
      <c r="G112" s="309"/>
      <c r="H112" s="309"/>
    </row>
    <row r="113" spans="1:17" ht="22.2" hidden="1">
      <c r="A113" s="310" t="s">
        <v>80</v>
      </c>
      <c r="B113" s="102"/>
      <c r="C113" s="311"/>
      <c r="D113" s="102">
        <v>0</v>
      </c>
      <c r="E113" s="128"/>
      <c r="F113" s="102"/>
      <c r="G113" s="128"/>
      <c r="H113" s="102">
        <v>0</v>
      </c>
    </row>
    <row r="114" spans="1:17" ht="22.2" hidden="1">
      <c r="A114" s="310" t="s">
        <v>94</v>
      </c>
      <c r="B114" s="102"/>
      <c r="C114" s="311"/>
      <c r="D114" s="102">
        <v>0</v>
      </c>
      <c r="E114" s="128"/>
      <c r="F114" s="102"/>
      <c r="G114" s="128"/>
      <c r="H114" s="102">
        <v>0</v>
      </c>
    </row>
    <row r="115" spans="1:17" ht="21.6" hidden="1">
      <c r="A115" s="312" t="s">
        <v>324</v>
      </c>
      <c r="B115" s="193">
        <v>0</v>
      </c>
      <c r="C115" s="309"/>
      <c r="D115" s="193">
        <v>0</v>
      </c>
      <c r="E115" s="309"/>
      <c r="F115" s="193">
        <v>0</v>
      </c>
      <c r="G115" s="309"/>
      <c r="H115" s="193">
        <v>0</v>
      </c>
    </row>
    <row r="116" spans="1:17" ht="21.6" hidden="1">
      <c r="A116" s="312" t="s">
        <v>394</v>
      </c>
      <c r="B116" s="193">
        <v>0</v>
      </c>
      <c r="C116" s="309"/>
      <c r="D116" s="193"/>
      <c r="E116" s="309"/>
      <c r="F116" s="193"/>
      <c r="G116" s="309"/>
      <c r="H116" s="193"/>
    </row>
    <row r="117" spans="1:17" ht="21.6" hidden="1">
      <c r="A117" s="312" t="s">
        <v>325</v>
      </c>
      <c r="B117" s="193">
        <v>0</v>
      </c>
      <c r="C117" s="309"/>
      <c r="D117" s="193">
        <v>0</v>
      </c>
      <c r="E117" s="309"/>
      <c r="F117" s="193">
        <v>0</v>
      </c>
      <c r="G117" s="309"/>
      <c r="H117" s="193">
        <v>0</v>
      </c>
    </row>
    <row r="118" spans="1:17" ht="21.6">
      <c r="A118" s="312" t="s">
        <v>410</v>
      </c>
      <c r="B118" s="193">
        <v>9269</v>
      </c>
      <c r="C118" s="309"/>
      <c r="D118" s="193">
        <v>0</v>
      </c>
      <c r="E118" s="309"/>
      <c r="F118" s="193">
        <v>9269</v>
      </c>
      <c r="G118" s="309"/>
      <c r="H118" s="193">
        <v>0</v>
      </c>
    </row>
    <row r="119" spans="1:17" ht="21.6">
      <c r="A119" s="312" t="s">
        <v>395</v>
      </c>
      <c r="B119" s="193"/>
      <c r="C119" s="309"/>
      <c r="D119" s="309"/>
      <c r="E119" s="309"/>
      <c r="F119" s="309"/>
      <c r="G119" s="309"/>
      <c r="H119" s="309"/>
    </row>
    <row r="120" spans="1:17" ht="21.6">
      <c r="A120" s="312" t="s">
        <v>396</v>
      </c>
      <c r="B120" s="193">
        <v>12409</v>
      </c>
      <c r="C120" s="309"/>
      <c r="D120" s="309">
        <v>27633</v>
      </c>
      <c r="E120" s="309"/>
      <c r="F120" s="102">
        <v>0</v>
      </c>
      <c r="G120" s="309"/>
      <c r="H120" s="102">
        <v>33</v>
      </c>
    </row>
    <row r="121" spans="1:17" ht="21.6" hidden="1">
      <c r="A121" s="312" t="s">
        <v>326</v>
      </c>
      <c r="B121" s="193"/>
      <c r="C121" s="309"/>
      <c r="D121" s="309"/>
      <c r="E121" s="309"/>
      <c r="F121" s="102"/>
      <c r="G121" s="309"/>
      <c r="H121" s="102"/>
    </row>
    <row r="122" spans="1:17" ht="21.6" hidden="1">
      <c r="A122" s="312" t="s">
        <v>327</v>
      </c>
      <c r="B122" s="193"/>
      <c r="C122" s="309"/>
      <c r="D122" s="128"/>
      <c r="E122" s="309"/>
      <c r="F122" s="128"/>
      <c r="G122" s="309"/>
      <c r="H122" s="128"/>
    </row>
    <row r="123" spans="1:17" ht="21.6" hidden="1">
      <c r="A123" s="312" t="s">
        <v>328</v>
      </c>
      <c r="B123" s="193"/>
      <c r="C123" s="309"/>
      <c r="D123" s="128"/>
      <c r="E123" s="309"/>
      <c r="F123" s="128"/>
      <c r="G123" s="309"/>
      <c r="H123" s="128"/>
    </row>
    <row r="124" spans="1:17" ht="21.6">
      <c r="A124" s="312" t="s">
        <v>417</v>
      </c>
      <c r="B124" s="193">
        <v>-611</v>
      </c>
      <c r="C124" s="309"/>
      <c r="D124" s="309">
        <v>-11091</v>
      </c>
      <c r="E124" s="309"/>
      <c r="F124" s="102">
        <v>0</v>
      </c>
      <c r="G124" s="309"/>
      <c r="H124" s="193">
        <v>0</v>
      </c>
    </row>
    <row r="125" spans="1:17" ht="21.6" hidden="1">
      <c r="A125" s="310" t="s">
        <v>329</v>
      </c>
      <c r="B125" s="309"/>
      <c r="C125" s="309"/>
      <c r="D125" s="309"/>
      <c r="E125" s="309"/>
      <c r="F125" s="128">
        <v>0</v>
      </c>
      <c r="G125" s="309"/>
      <c r="H125" s="128">
        <v>0</v>
      </c>
      <c r="M125" s="295"/>
    </row>
    <row r="126" spans="1:17" ht="22.8" thickBot="1">
      <c r="A126" s="308" t="s">
        <v>397</v>
      </c>
      <c r="B126" s="180">
        <f>-B73-B75</f>
        <v>11798</v>
      </c>
      <c r="C126" s="311"/>
      <c r="D126" s="180">
        <f>-D73</f>
        <v>16542</v>
      </c>
      <c r="E126" s="311"/>
      <c r="F126" s="180">
        <f>-F73</f>
        <v>0</v>
      </c>
      <c r="G126" s="311"/>
      <c r="H126" s="180">
        <f>-H73</f>
        <v>33</v>
      </c>
    </row>
    <row r="127" spans="1:17" ht="22.8" thickTop="1">
      <c r="A127" s="308"/>
      <c r="B127" s="311"/>
      <c r="C127" s="311"/>
      <c r="D127" s="311"/>
      <c r="E127" s="311"/>
      <c r="F127" s="311"/>
      <c r="G127" s="311"/>
      <c r="H127" s="311"/>
    </row>
    <row r="128" spans="1:17" ht="22.2">
      <c r="A128" s="291"/>
      <c r="B128" s="388">
        <f>B103-'BL3-5'!D10</f>
        <v>0</v>
      </c>
      <c r="C128" s="388"/>
      <c r="D128" s="388"/>
      <c r="E128" s="388"/>
      <c r="F128" s="388">
        <f>F103-'BL3-5'!H10</f>
        <v>0</v>
      </c>
      <c r="G128" s="382"/>
      <c r="H128" s="382"/>
      <c r="I128" s="383"/>
      <c r="J128" s="383"/>
      <c r="K128" s="383"/>
      <c r="L128" s="383"/>
      <c r="M128" s="378"/>
      <c r="N128" s="378"/>
      <c r="O128" s="378"/>
      <c r="P128" s="378"/>
      <c r="Q128" s="378"/>
    </row>
    <row r="129" spans="1:17" ht="21.6">
      <c r="B129" s="389">
        <f>B126+B73+B75</f>
        <v>0</v>
      </c>
      <c r="C129" s="390"/>
      <c r="D129" s="389">
        <f>D126+D73</f>
        <v>0</v>
      </c>
      <c r="E129" s="390"/>
      <c r="F129" s="389">
        <f>F73+F126</f>
        <v>0</v>
      </c>
      <c r="G129" s="385"/>
      <c r="H129" s="384"/>
      <c r="I129" s="385"/>
      <c r="J129" s="385"/>
      <c r="K129" s="385"/>
      <c r="L129" s="385"/>
      <c r="M129" s="386"/>
      <c r="N129" s="378"/>
      <c r="O129" s="378"/>
      <c r="P129" s="378"/>
      <c r="Q129" s="378"/>
    </row>
    <row r="130" spans="1:17" ht="21.6">
      <c r="B130" s="384"/>
      <c r="C130" s="385"/>
      <c r="D130" s="384"/>
      <c r="E130" s="385"/>
      <c r="F130" s="385"/>
      <c r="G130" s="385"/>
      <c r="H130" s="385"/>
      <c r="I130" s="385"/>
      <c r="J130" s="385"/>
      <c r="K130" s="385"/>
      <c r="L130" s="385"/>
      <c r="M130" s="386"/>
      <c r="N130" s="378"/>
      <c r="O130" s="378"/>
      <c r="P130" s="378"/>
      <c r="Q130" s="378"/>
    </row>
    <row r="131" spans="1:17" ht="21.6">
      <c r="B131" s="383"/>
      <c r="C131" s="383"/>
      <c r="D131" s="383"/>
      <c r="E131" s="383"/>
      <c r="F131" s="383"/>
      <c r="G131" s="383"/>
      <c r="H131" s="383"/>
      <c r="I131" s="383"/>
      <c r="J131" s="383"/>
      <c r="K131" s="383"/>
      <c r="L131" s="383"/>
      <c r="M131" s="378"/>
      <c r="N131" s="378"/>
      <c r="O131" s="378"/>
      <c r="P131" s="378"/>
      <c r="Q131" s="378"/>
    </row>
    <row r="132" spans="1:17" ht="21.6">
      <c r="B132" s="383"/>
      <c r="C132" s="383"/>
      <c r="D132" s="383"/>
      <c r="E132" s="383"/>
      <c r="F132" s="383"/>
      <c r="G132" s="383"/>
      <c r="H132" s="383"/>
      <c r="I132" s="383"/>
      <c r="J132" s="383"/>
      <c r="K132" s="383"/>
      <c r="L132" s="383"/>
      <c r="M132" s="378"/>
      <c r="N132" s="378"/>
      <c r="O132" s="378"/>
      <c r="P132" s="378"/>
      <c r="Q132" s="378"/>
    </row>
    <row r="133" spans="1:17" ht="23.4">
      <c r="A133" s="314"/>
      <c r="B133" s="315"/>
      <c r="C133" s="316"/>
      <c r="D133" s="315"/>
    </row>
    <row r="134" spans="1:17" ht="21.6"/>
    <row r="135" spans="1:17" ht="21.6"/>
    <row r="136" spans="1:17" ht="21.6">
      <c r="B136" s="307"/>
      <c r="D136" s="307"/>
      <c r="F136" s="307"/>
      <c r="H136" s="307"/>
    </row>
  </sheetData>
  <mergeCells count="21">
    <mergeCell ref="B107:D107"/>
    <mergeCell ref="F107:H107"/>
    <mergeCell ref="B61:H61"/>
    <mergeCell ref="B3:D3"/>
    <mergeCell ref="F3:H3"/>
    <mergeCell ref="B5:D5"/>
    <mergeCell ref="F5:H5"/>
    <mergeCell ref="B7:H7"/>
    <mergeCell ref="B4:D4"/>
    <mergeCell ref="F4:H4"/>
    <mergeCell ref="B57:D57"/>
    <mergeCell ref="F57:H57"/>
    <mergeCell ref="B58:D58"/>
    <mergeCell ref="F58:H58"/>
    <mergeCell ref="B59:D59"/>
    <mergeCell ref="F59:H59"/>
    <mergeCell ref="B108:D108"/>
    <mergeCell ref="F108:H108"/>
    <mergeCell ref="B109:D109"/>
    <mergeCell ref="F109:H109"/>
    <mergeCell ref="B111:H111"/>
  </mergeCells>
  <pageMargins left="0.8" right="0.8" top="0.48" bottom="0.5" header="0.5" footer="0.5"/>
  <pageSetup paperSize="9" scale="69" firstPageNumber="12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54" max="16383" man="1"/>
    <brk id="104" max="16383" man="1"/>
  </rowBreaks>
  <ignoredErrors>
    <ignoredError sqref="C80 E80 G80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4CFD0-ACA8-4D8D-9FD8-F027892B2F54}">
  <sheetPr>
    <tabColor rgb="FFFFC000"/>
    <pageSetUpPr fitToPage="1"/>
  </sheetPr>
  <dimension ref="A1:N163"/>
  <sheetViews>
    <sheetView showGridLines="0" view="pageBreakPreview" topLeftCell="A125" zoomScale="64" zoomScaleNormal="70" zoomScaleSheetLayoutView="85" workbookViewId="0">
      <selection activeCell="C139" sqref="C139"/>
    </sheetView>
  </sheetViews>
  <sheetFormatPr defaultColWidth="9.125" defaultRowHeight="23.25" customHeight="1"/>
  <cols>
    <col min="1" max="1" width="55" style="14" customWidth="1"/>
    <col min="2" max="2" width="10.125" style="15" bestFit="1" customWidth="1"/>
    <col min="3" max="3" width="14.125" style="6" bestFit="1" customWidth="1"/>
    <col min="4" max="4" width="1.125" style="6" customWidth="1"/>
    <col min="5" max="5" width="14.125" style="6" bestFit="1" customWidth="1"/>
    <col min="6" max="6" width="1.125" style="6" customWidth="1"/>
    <col min="7" max="7" width="12.75" style="6" customWidth="1"/>
    <col min="8" max="8" width="1.375" style="6" customWidth="1"/>
    <col min="9" max="9" width="12.75" style="6" customWidth="1"/>
    <col min="10" max="10" width="16.875" style="6" bestFit="1" customWidth="1"/>
    <col min="11" max="11" width="14.375" bestFit="1" customWidth="1"/>
    <col min="12" max="12" width="11.375" bestFit="1" customWidth="1"/>
    <col min="13" max="13" width="16.25" style="6" bestFit="1" customWidth="1"/>
    <col min="14" max="14" width="16.125" style="6" bestFit="1" customWidth="1"/>
    <col min="15" max="16384" width="9.125" style="6"/>
  </cols>
  <sheetData>
    <row r="1" spans="1:14" ht="23.25" customHeight="1">
      <c r="A1" s="8" t="s">
        <v>76</v>
      </c>
      <c r="B1" s="9"/>
      <c r="C1" s="10"/>
      <c r="D1" s="10"/>
      <c r="E1" s="10"/>
      <c r="F1" s="10"/>
      <c r="G1" s="10"/>
      <c r="H1" s="10"/>
      <c r="I1" s="10"/>
    </row>
    <row r="2" spans="1:14" ht="23.25" customHeight="1">
      <c r="A2" s="8" t="s">
        <v>107</v>
      </c>
      <c r="B2" s="9"/>
      <c r="C2" s="10"/>
      <c r="D2" s="10"/>
      <c r="E2" s="10"/>
      <c r="F2" s="10"/>
      <c r="G2" s="10"/>
      <c r="H2" s="10"/>
      <c r="I2" s="10"/>
    </row>
    <row r="3" spans="1:14" s="162" customFormat="1" ht="16.2" customHeight="1">
      <c r="A3" s="160"/>
      <c r="B3" s="161"/>
      <c r="K3" s="163"/>
      <c r="L3" s="163"/>
    </row>
    <row r="4" spans="1:14" ht="23.1" customHeight="1">
      <c r="A4" s="11"/>
      <c r="B4" s="12"/>
      <c r="C4" s="392" t="s">
        <v>2</v>
      </c>
      <c r="D4" s="392"/>
      <c r="E4" s="392"/>
      <c r="F4" s="13"/>
      <c r="G4" s="392" t="s">
        <v>3</v>
      </c>
      <c r="H4" s="392"/>
      <c r="I4" s="392"/>
    </row>
    <row r="5" spans="1:14" ht="23.1" customHeight="1">
      <c r="A5" s="35"/>
      <c r="B5" s="12"/>
      <c r="C5" s="401" t="s">
        <v>108</v>
      </c>
      <c r="D5" s="401"/>
      <c r="E5" s="401"/>
      <c r="F5" s="30"/>
      <c r="G5" s="401" t="s">
        <v>108</v>
      </c>
      <c r="H5" s="401"/>
      <c r="I5" s="401"/>
    </row>
    <row r="6" spans="1:14" ht="23.1" customHeight="1">
      <c r="A6" s="35"/>
      <c r="B6" s="12"/>
      <c r="C6" s="401" t="s">
        <v>238</v>
      </c>
      <c r="D6" s="401"/>
      <c r="E6" s="401"/>
      <c r="F6" s="30"/>
      <c r="G6" s="401" t="s">
        <v>238</v>
      </c>
      <c r="H6" s="401"/>
      <c r="I6" s="401"/>
    </row>
    <row r="7" spans="1:14" ht="23.1" customHeight="1">
      <c r="A7" s="11"/>
      <c r="B7" s="12"/>
      <c r="C7" s="30">
        <v>2566</v>
      </c>
      <c r="D7" s="1"/>
      <c r="E7" s="30">
        <v>2565</v>
      </c>
      <c r="F7" s="1"/>
      <c r="G7" s="1">
        <v>2566</v>
      </c>
      <c r="H7" s="1"/>
      <c r="I7" s="1">
        <v>2565</v>
      </c>
    </row>
    <row r="8" spans="1:14" ht="21" customHeight="1">
      <c r="A8" s="11"/>
      <c r="B8" s="12"/>
      <c r="C8" s="391" t="s">
        <v>9</v>
      </c>
      <c r="D8" s="391"/>
      <c r="E8" s="391"/>
      <c r="F8" s="391"/>
      <c r="G8" s="391"/>
      <c r="H8" s="391"/>
      <c r="I8" s="391"/>
    </row>
    <row r="9" spans="1:14" ht="23.1" customHeight="1">
      <c r="A9" s="16" t="s">
        <v>110</v>
      </c>
      <c r="B9" s="12"/>
      <c r="C9" s="34"/>
      <c r="D9" s="19"/>
      <c r="E9" s="34"/>
      <c r="F9" s="19"/>
      <c r="G9" s="19"/>
      <c r="H9" s="19"/>
      <c r="I9" s="19"/>
    </row>
    <row r="10" spans="1:14" ht="23.1" customHeight="1">
      <c r="A10" s="35" t="s">
        <v>111</v>
      </c>
      <c r="B10" s="12"/>
      <c r="C10" s="61">
        <v>379665</v>
      </c>
      <c r="D10" s="19"/>
      <c r="E10" s="61">
        <v>356249</v>
      </c>
      <c r="F10" s="34"/>
      <c r="G10" s="61">
        <v>47193</v>
      </c>
      <c r="H10" s="34"/>
      <c r="I10" s="61">
        <v>51481</v>
      </c>
      <c r="K10" s="173"/>
      <c r="L10" s="151"/>
      <c r="N10" s="173"/>
    </row>
    <row r="11" spans="1:14" ht="23.1" hidden="1" customHeight="1">
      <c r="A11" s="35" t="s">
        <v>112</v>
      </c>
      <c r="B11" s="12"/>
      <c r="C11" s="155">
        <v>0</v>
      </c>
      <c r="D11" s="19"/>
      <c r="E11" s="155"/>
      <c r="F11" s="34"/>
      <c r="G11" s="155">
        <v>0</v>
      </c>
      <c r="H11" s="34"/>
      <c r="I11" s="155"/>
      <c r="K11" s="173"/>
      <c r="L11" s="151"/>
      <c r="N11" s="173"/>
    </row>
    <row r="12" spans="1:14" ht="23.1" customHeight="1">
      <c r="A12" s="18" t="s">
        <v>115</v>
      </c>
      <c r="B12" s="12"/>
      <c r="C12" s="61">
        <v>40067</v>
      </c>
      <c r="D12" s="19"/>
      <c r="E12" s="61">
        <v>33469</v>
      </c>
      <c r="F12" s="34"/>
      <c r="G12" s="97">
        <v>48524</v>
      </c>
      <c r="H12" s="34"/>
      <c r="I12" s="97">
        <v>40152</v>
      </c>
    </row>
    <row r="13" spans="1:14" ht="23.1" customHeight="1">
      <c r="A13" s="11" t="s">
        <v>116</v>
      </c>
      <c r="B13" s="12"/>
      <c r="C13" s="206">
        <f>SUM(C10:C12)</f>
        <v>419732</v>
      </c>
      <c r="D13" s="3"/>
      <c r="E13" s="206">
        <f>SUM(E10:E12)</f>
        <v>389718</v>
      </c>
      <c r="F13" s="3"/>
      <c r="G13" s="17">
        <f>SUM(G10:G12)</f>
        <v>95717</v>
      </c>
      <c r="H13" s="3">
        <v>10538</v>
      </c>
      <c r="I13" s="17">
        <f>SUM(I10:I12)</f>
        <v>91633</v>
      </c>
    </row>
    <row r="14" spans="1:14" ht="6" customHeight="1">
      <c r="A14" s="11"/>
      <c r="B14" s="12"/>
      <c r="C14" s="34"/>
      <c r="D14" s="19"/>
      <c r="E14" s="34"/>
      <c r="F14" s="19"/>
      <c r="G14" s="19"/>
      <c r="H14" s="19"/>
      <c r="I14" s="19"/>
    </row>
    <row r="15" spans="1:14" ht="23.1" customHeight="1">
      <c r="A15" s="16" t="s">
        <v>117</v>
      </c>
      <c r="B15" s="12"/>
      <c r="C15" s="34"/>
      <c r="D15" s="19"/>
      <c r="E15" s="34"/>
      <c r="F15" s="19"/>
      <c r="G15" s="19"/>
      <c r="H15" s="19"/>
      <c r="I15" s="19"/>
      <c r="M15" s="158"/>
    </row>
    <row r="16" spans="1:14" ht="23.1" customHeight="1">
      <c r="A16" s="35" t="s">
        <v>118</v>
      </c>
      <c r="B16" s="42"/>
      <c r="C16" s="61">
        <v>267945</v>
      </c>
      <c r="D16" s="19"/>
      <c r="E16" s="61">
        <v>247461</v>
      </c>
      <c r="F16" s="61"/>
      <c r="G16" s="61">
        <v>43626</v>
      </c>
      <c r="H16" s="61"/>
      <c r="I16" s="61">
        <v>46758</v>
      </c>
      <c r="J16" s="158"/>
      <c r="L16" s="152"/>
      <c r="M16"/>
      <c r="N16" s="152"/>
    </row>
    <row r="17" spans="1:14" ht="23.1" customHeight="1">
      <c r="A17" s="35" t="s">
        <v>119</v>
      </c>
      <c r="B17" s="42"/>
      <c r="C17" s="61">
        <v>17651</v>
      </c>
      <c r="D17" s="19"/>
      <c r="E17" s="61">
        <v>12708</v>
      </c>
      <c r="F17" s="61"/>
      <c r="G17" s="61">
        <v>568</v>
      </c>
      <c r="H17" s="61"/>
      <c r="I17" s="61">
        <v>1047</v>
      </c>
    </row>
    <row r="18" spans="1:14" ht="23.1" customHeight="1">
      <c r="A18" s="35" t="s">
        <v>120</v>
      </c>
      <c r="B18" s="42"/>
      <c r="C18" s="61">
        <v>59234</v>
      </c>
      <c r="D18" s="19"/>
      <c r="E18" s="61">
        <v>68165</v>
      </c>
      <c r="F18" s="61"/>
      <c r="G18" s="61">
        <v>16390</v>
      </c>
      <c r="H18" s="61"/>
      <c r="I18" s="61">
        <v>20772</v>
      </c>
    </row>
    <row r="19" spans="1:14" ht="23.1" customHeight="1">
      <c r="A19" s="35" t="s">
        <v>121</v>
      </c>
      <c r="B19" s="42"/>
      <c r="C19" s="61">
        <v>27133</v>
      </c>
      <c r="D19" s="19"/>
      <c r="E19" s="173">
        <v>0</v>
      </c>
      <c r="F19" s="61"/>
      <c r="G19" s="97">
        <v>27133</v>
      </c>
      <c r="H19" s="61"/>
      <c r="I19" s="192">
        <v>0</v>
      </c>
      <c r="L19" s="143"/>
      <c r="N19" s="143"/>
    </row>
    <row r="20" spans="1:14" ht="23.25" customHeight="1">
      <c r="A20" s="11" t="s">
        <v>122</v>
      </c>
      <c r="B20" s="12"/>
      <c r="C20" s="206">
        <f>SUM(C16:C19)</f>
        <v>371963</v>
      </c>
      <c r="D20" s="3"/>
      <c r="E20" s="206">
        <f>SUM(E16:E19)</f>
        <v>328334</v>
      </c>
      <c r="F20" s="3"/>
      <c r="G20" s="17">
        <f>SUM(G16:G19)</f>
        <v>87717</v>
      </c>
      <c r="H20" s="3">
        <v>1260872</v>
      </c>
      <c r="I20" s="17">
        <f>SUM(I16:I19)</f>
        <v>68577</v>
      </c>
      <c r="J20" s="29"/>
    </row>
    <row r="21" spans="1:14" ht="6" customHeight="1">
      <c r="A21" s="11"/>
      <c r="B21" s="12"/>
      <c r="C21" s="34"/>
      <c r="D21" s="19"/>
      <c r="E21" s="34"/>
      <c r="F21" s="19"/>
      <c r="G21" s="19"/>
      <c r="H21" s="19"/>
      <c r="I21" s="19"/>
    </row>
    <row r="22" spans="1:14" ht="21" customHeight="1">
      <c r="A22" s="11" t="s">
        <v>330</v>
      </c>
      <c r="B22" s="12"/>
      <c r="C22" s="3">
        <f>C13-C20</f>
        <v>47769</v>
      </c>
      <c r="D22" s="3"/>
      <c r="E22" s="3">
        <f>E13-E20</f>
        <v>61384</v>
      </c>
      <c r="F22" s="3"/>
      <c r="G22" s="3">
        <f>G13-G20</f>
        <v>8000</v>
      </c>
      <c r="H22" s="3"/>
      <c r="I22" s="3">
        <f>I13-I20</f>
        <v>23056</v>
      </c>
      <c r="J22" s="29"/>
    </row>
    <row r="23" spans="1:14" ht="21" customHeight="1">
      <c r="A23" s="35" t="s">
        <v>124</v>
      </c>
      <c r="B23" s="12"/>
      <c r="C23" s="63">
        <v>-7724</v>
      </c>
      <c r="D23" s="19"/>
      <c r="E23" s="63">
        <v>-6973</v>
      </c>
      <c r="F23" s="61"/>
      <c r="G23" s="61">
        <v>-3060</v>
      </c>
      <c r="H23" s="61"/>
      <c r="I23" s="61">
        <v>-3389</v>
      </c>
    </row>
    <row r="24" spans="1:14" ht="21" customHeight="1">
      <c r="A24" s="35" t="s">
        <v>125</v>
      </c>
      <c r="B24" s="12"/>
      <c r="C24" s="173">
        <v>0</v>
      </c>
      <c r="D24" s="19"/>
      <c r="E24" s="173">
        <v>0</v>
      </c>
      <c r="F24" s="19"/>
      <c r="G24" s="61">
        <v>25633</v>
      </c>
      <c r="H24" s="19"/>
      <c r="I24" s="61">
        <v>45772</v>
      </c>
      <c r="J24" s="157"/>
    </row>
    <row r="25" spans="1:14" ht="23.25" customHeight="1">
      <c r="A25" s="35" t="s">
        <v>126</v>
      </c>
      <c r="B25" s="12"/>
      <c r="C25" s="74">
        <v>33903</v>
      </c>
      <c r="D25" s="19"/>
      <c r="E25" s="74">
        <v>93833</v>
      </c>
      <c r="F25" s="19"/>
      <c r="G25" s="97">
        <v>34044</v>
      </c>
      <c r="H25" s="19"/>
      <c r="I25" s="97">
        <v>93702</v>
      </c>
      <c r="K25" s="33"/>
      <c r="M25" s="33"/>
    </row>
    <row r="26" spans="1:14" ht="6" customHeight="1">
      <c r="A26" s="18"/>
      <c r="B26" s="12"/>
      <c r="C26" s="61"/>
      <c r="D26" s="19"/>
      <c r="E26" s="61"/>
      <c r="F26" s="19"/>
      <c r="G26" s="48"/>
      <c r="H26" s="19"/>
      <c r="I26" s="48"/>
    </row>
    <row r="27" spans="1:14" ht="22.5" customHeight="1">
      <c r="A27" s="11" t="s">
        <v>128</v>
      </c>
      <c r="B27" s="12"/>
      <c r="C27" s="207">
        <f>SUM(C22:C25)</f>
        <v>73948</v>
      </c>
      <c r="D27" s="3"/>
      <c r="E27" s="207">
        <f>SUM(E22:E25)</f>
        <v>148244</v>
      </c>
      <c r="F27" s="3"/>
      <c r="G27" s="207">
        <f>SUM(G22:G25)</f>
        <v>64617</v>
      </c>
      <c r="H27" s="3"/>
      <c r="I27" s="207">
        <f>SUM(I22:I25)</f>
        <v>159141</v>
      </c>
      <c r="K27" s="63"/>
    </row>
    <row r="28" spans="1:14" ht="22.5" customHeight="1">
      <c r="A28" s="35" t="s">
        <v>129</v>
      </c>
      <c r="B28" s="42"/>
      <c r="C28" s="74">
        <v>-2369</v>
      </c>
      <c r="D28" s="19"/>
      <c r="E28" s="74">
        <v>-6568</v>
      </c>
      <c r="F28" s="61"/>
      <c r="G28" s="97">
        <v>5462</v>
      </c>
      <c r="H28" s="61"/>
      <c r="I28" s="97">
        <v>-16229</v>
      </c>
      <c r="L28" s="33"/>
    </row>
    <row r="29" spans="1:14" ht="9.75" customHeight="1">
      <c r="A29" s="18"/>
      <c r="B29" s="12"/>
      <c r="C29" s="34"/>
      <c r="D29" s="28"/>
      <c r="E29" s="34"/>
      <c r="F29" s="28"/>
      <c r="G29" s="28"/>
      <c r="H29" s="28">
        <v>7889</v>
      </c>
      <c r="I29" s="28"/>
    </row>
    <row r="30" spans="1:14" ht="22.5" customHeight="1">
      <c r="A30" s="11" t="s">
        <v>130</v>
      </c>
      <c r="B30" s="12"/>
      <c r="C30" s="146">
        <f>C27+C28</f>
        <v>71579</v>
      </c>
      <c r="D30" s="3"/>
      <c r="E30" s="146">
        <f>E27+E28</f>
        <v>141676</v>
      </c>
      <c r="F30" s="3"/>
      <c r="G30" s="146">
        <f>G27+G28</f>
        <v>70079</v>
      </c>
      <c r="H30" s="3">
        <v>633</v>
      </c>
      <c r="I30" s="146">
        <f>I27+I28</f>
        <v>142912</v>
      </c>
      <c r="K30" s="150"/>
      <c r="M30" s="29"/>
    </row>
    <row r="31" spans="1:14" ht="6" customHeight="1">
      <c r="A31" s="11"/>
      <c r="B31" s="12"/>
      <c r="C31" s="3"/>
      <c r="D31" s="3"/>
      <c r="E31" s="3"/>
      <c r="F31" s="3"/>
      <c r="G31" s="3"/>
      <c r="H31" s="3"/>
      <c r="I31" s="3"/>
      <c r="K31" s="33"/>
      <c r="L31" s="33"/>
    </row>
    <row r="32" spans="1:14" ht="22.5" customHeight="1">
      <c r="A32" s="11" t="s">
        <v>131</v>
      </c>
      <c r="B32" s="12"/>
      <c r="C32" s="99"/>
      <c r="D32" s="32"/>
      <c r="E32" s="99"/>
      <c r="F32" s="32"/>
      <c r="G32" s="99"/>
      <c r="H32" s="32"/>
      <c r="I32" s="99"/>
    </row>
    <row r="33" spans="1:9" ht="23.25" customHeight="1">
      <c r="A33" s="16" t="s">
        <v>132</v>
      </c>
      <c r="B33" s="12"/>
      <c r="C33" s="99"/>
      <c r="D33" s="32"/>
      <c r="E33" s="99"/>
      <c r="F33" s="32"/>
      <c r="G33" s="99"/>
      <c r="H33" s="32"/>
      <c r="I33" s="99"/>
    </row>
    <row r="34" spans="1:9" ht="23.25" hidden="1" customHeight="1">
      <c r="A34" s="35" t="s">
        <v>133</v>
      </c>
      <c r="B34" s="12"/>
      <c r="C34" s="99">
        <f>C117</f>
        <v>0</v>
      </c>
      <c r="D34" s="32"/>
      <c r="E34" s="99">
        <f>E117</f>
        <v>0</v>
      </c>
      <c r="F34" s="32"/>
      <c r="G34" s="99">
        <f>G117</f>
        <v>0</v>
      </c>
      <c r="H34" s="32"/>
      <c r="I34" s="99">
        <f>I117</f>
        <v>0</v>
      </c>
    </row>
    <row r="35" spans="1:9" ht="23.25" customHeight="1">
      <c r="A35" s="35" t="s">
        <v>134</v>
      </c>
      <c r="B35" s="12"/>
      <c r="C35" s="99"/>
      <c r="D35" s="32"/>
      <c r="E35" s="99"/>
      <c r="F35" s="32"/>
      <c r="G35" s="99"/>
      <c r="H35" s="32"/>
      <c r="I35" s="99"/>
    </row>
    <row r="36" spans="1:9" ht="23.25" customHeight="1">
      <c r="A36" s="35" t="s">
        <v>331</v>
      </c>
      <c r="B36" s="12"/>
      <c r="C36" s="166">
        <v>-28</v>
      </c>
      <c r="D36" s="32"/>
      <c r="E36" s="166">
        <v>-1352</v>
      </c>
      <c r="F36" s="32"/>
      <c r="G36" s="166">
        <v>-28</v>
      </c>
      <c r="H36" s="32"/>
      <c r="I36" s="166">
        <v>-1352</v>
      </c>
    </row>
    <row r="37" spans="1:9" ht="23.25" hidden="1" customHeight="1">
      <c r="A37" s="35" t="s">
        <v>136</v>
      </c>
      <c r="B37" s="12"/>
      <c r="C37" s="99"/>
      <c r="D37" s="32"/>
      <c r="E37" s="99"/>
      <c r="F37" s="32"/>
      <c r="G37" s="99"/>
      <c r="H37" s="32"/>
      <c r="I37" s="99"/>
    </row>
    <row r="38" spans="1:9" ht="22.95" hidden="1" customHeight="1">
      <c r="A38" s="35" t="s">
        <v>137</v>
      </c>
      <c r="B38" s="12"/>
      <c r="C38" s="166"/>
      <c r="D38" s="32"/>
      <c r="E38" s="166"/>
      <c r="F38" s="32"/>
      <c r="G38" s="166"/>
      <c r="H38" s="32"/>
      <c r="I38" s="166"/>
    </row>
    <row r="39" spans="1:9" ht="23.25" customHeight="1">
      <c r="A39" s="44" t="s">
        <v>138</v>
      </c>
      <c r="B39" s="12"/>
      <c r="C39" s="99"/>
      <c r="D39" s="32"/>
      <c r="E39" s="99"/>
      <c r="F39" s="32"/>
      <c r="G39" s="99"/>
      <c r="H39" s="32"/>
      <c r="I39" s="99"/>
    </row>
    <row r="40" spans="1:9" ht="23.25" customHeight="1">
      <c r="A40" s="44" t="s">
        <v>139</v>
      </c>
      <c r="B40" s="12"/>
      <c r="C40" s="153">
        <f>SUM(C34:C39)</f>
        <v>-28</v>
      </c>
      <c r="D40" s="3"/>
      <c r="E40" s="153">
        <f>SUM(E34:E39)</f>
        <v>-1352</v>
      </c>
      <c r="F40" s="154"/>
      <c r="G40" s="153">
        <f>SUM(G34:G39)</f>
        <v>-28</v>
      </c>
      <c r="H40" s="154"/>
      <c r="I40" s="153">
        <f>SUM(I34:I39)</f>
        <v>-1352</v>
      </c>
    </row>
    <row r="41" spans="1:9" ht="7.5" customHeight="1">
      <c r="A41" s="44"/>
      <c r="B41" s="12"/>
      <c r="C41" s="99"/>
      <c r="D41" s="32"/>
      <c r="E41" s="99"/>
      <c r="F41" s="32"/>
      <c r="G41" s="99"/>
      <c r="H41" s="32"/>
      <c r="I41" s="99"/>
    </row>
    <row r="42" spans="1:9" ht="23.1" customHeight="1">
      <c r="A42" s="8" t="s">
        <v>76</v>
      </c>
      <c r="B42" s="9"/>
      <c r="C42" s="10"/>
      <c r="D42" s="10"/>
      <c r="E42" s="10"/>
      <c r="F42" s="10"/>
      <c r="G42" s="10"/>
      <c r="H42" s="10"/>
      <c r="I42" s="10"/>
    </row>
    <row r="43" spans="1:9" ht="23.1" customHeight="1">
      <c r="A43" s="8" t="s">
        <v>107</v>
      </c>
      <c r="B43" s="9"/>
      <c r="C43" s="10"/>
      <c r="D43" s="10"/>
      <c r="E43" s="10"/>
      <c r="F43" s="10"/>
      <c r="G43" s="10"/>
      <c r="H43" s="10"/>
      <c r="I43" s="10"/>
    </row>
    <row r="44" spans="1:9" ht="23.1" customHeight="1">
      <c r="A44" s="8"/>
      <c r="B44" s="9"/>
      <c r="C44" s="10"/>
      <c r="D44" s="10"/>
      <c r="E44" s="10"/>
      <c r="F44" s="10"/>
      <c r="G44" s="10"/>
      <c r="H44" s="10"/>
      <c r="I44" s="10"/>
    </row>
    <row r="45" spans="1:9" ht="23.1" customHeight="1">
      <c r="A45" s="11"/>
      <c r="B45" s="12"/>
      <c r="C45" s="392" t="s">
        <v>2</v>
      </c>
      <c r="D45" s="392"/>
      <c r="E45" s="392"/>
      <c r="F45" s="13"/>
      <c r="G45" s="392" t="s">
        <v>3</v>
      </c>
      <c r="H45" s="392"/>
      <c r="I45" s="392"/>
    </row>
    <row r="46" spans="1:9" ht="23.1" customHeight="1">
      <c r="A46" s="35"/>
      <c r="B46" s="12"/>
      <c r="C46" s="401" t="s">
        <v>108</v>
      </c>
      <c r="D46" s="401"/>
      <c r="E46" s="401"/>
      <c r="F46" s="30"/>
      <c r="G46" s="401" t="s">
        <v>108</v>
      </c>
      <c r="H46" s="401"/>
      <c r="I46" s="401"/>
    </row>
    <row r="47" spans="1:9" ht="23.1" customHeight="1">
      <c r="A47" s="35"/>
      <c r="B47" s="12"/>
      <c r="C47" s="401" t="s">
        <v>238</v>
      </c>
      <c r="D47" s="401"/>
      <c r="E47" s="401"/>
      <c r="F47" s="30"/>
      <c r="G47" s="401" t="s">
        <v>238</v>
      </c>
      <c r="H47" s="401"/>
      <c r="I47" s="401"/>
    </row>
    <row r="48" spans="1:9" ht="23.1" customHeight="1">
      <c r="A48" s="11"/>
      <c r="B48" s="12"/>
      <c r="C48" s="30">
        <v>2566</v>
      </c>
      <c r="D48" s="1"/>
      <c r="E48" s="30">
        <v>2565</v>
      </c>
      <c r="F48" s="1"/>
      <c r="G48" s="1">
        <v>2566</v>
      </c>
      <c r="H48" s="1"/>
      <c r="I48" s="1">
        <v>2565</v>
      </c>
    </row>
    <row r="49" spans="1:13" ht="23.1" customHeight="1">
      <c r="A49" s="11"/>
      <c r="B49" s="12"/>
      <c r="C49" s="391" t="s">
        <v>9</v>
      </c>
      <c r="D49" s="391"/>
      <c r="E49" s="391"/>
      <c r="F49" s="391"/>
      <c r="G49" s="391"/>
      <c r="H49" s="391"/>
      <c r="I49" s="391"/>
    </row>
    <row r="50" spans="1:13" ht="22.5" customHeight="1">
      <c r="A50" s="16" t="s">
        <v>140</v>
      </c>
      <c r="B50" s="12"/>
      <c r="C50" s="99"/>
      <c r="D50" s="32"/>
      <c r="E50" s="99"/>
      <c r="F50" s="32"/>
      <c r="G50" s="99"/>
      <c r="H50" s="32"/>
      <c r="I50" s="99"/>
    </row>
    <row r="51" spans="1:13" ht="22.5" customHeight="1">
      <c r="A51" s="35" t="s">
        <v>141</v>
      </c>
      <c r="B51" s="12"/>
      <c r="C51" s="99"/>
      <c r="D51" s="32"/>
      <c r="E51" s="99"/>
      <c r="F51" s="32"/>
      <c r="G51" s="99"/>
      <c r="H51" s="32"/>
      <c r="I51" s="99"/>
    </row>
    <row r="52" spans="1:13" ht="21.6">
      <c r="A52" s="35" t="s">
        <v>142</v>
      </c>
      <c r="B52" s="12"/>
      <c r="C52" s="96">
        <v>-295702</v>
      </c>
      <c r="D52" s="19"/>
      <c r="E52" s="96">
        <v>-727716</v>
      </c>
      <c r="F52" s="61"/>
      <c r="G52" s="96">
        <v>-295690</v>
      </c>
      <c r="H52" s="61"/>
      <c r="I52" s="96">
        <v>-727226</v>
      </c>
      <c r="K52" s="143"/>
      <c r="L52" s="143"/>
      <c r="M52" s="143"/>
    </row>
    <row r="53" spans="1:13" ht="21.6" hidden="1">
      <c r="A53" s="35" t="s">
        <v>143</v>
      </c>
      <c r="B53" s="12"/>
      <c r="C53" s="96"/>
      <c r="D53" s="19"/>
      <c r="E53" s="96"/>
      <c r="F53" s="61"/>
      <c r="G53" s="96"/>
      <c r="H53" s="61"/>
      <c r="I53" s="96"/>
    </row>
    <row r="54" spans="1:13" ht="21.6">
      <c r="A54" s="35" t="s">
        <v>332</v>
      </c>
      <c r="B54" s="12"/>
      <c r="C54" s="96"/>
      <c r="D54" s="19"/>
      <c r="E54" s="96"/>
      <c r="F54" s="61"/>
      <c r="G54" s="96"/>
      <c r="H54" s="61"/>
      <c r="I54" s="96"/>
    </row>
    <row r="55" spans="1:13" ht="22.5" customHeight="1">
      <c r="A55" s="35" t="s">
        <v>333</v>
      </c>
      <c r="B55" s="12"/>
      <c r="C55" s="96">
        <v>0</v>
      </c>
      <c r="D55" s="19"/>
      <c r="E55" s="96">
        <v>0</v>
      </c>
      <c r="F55" s="61"/>
      <c r="G55" s="96">
        <v>18</v>
      </c>
      <c r="H55" s="61"/>
      <c r="I55" s="96">
        <v>-392</v>
      </c>
      <c r="M55" s="62"/>
    </row>
    <row r="56" spans="1:13" ht="22.5" customHeight="1">
      <c r="A56" s="35" t="s">
        <v>134</v>
      </c>
      <c r="B56" s="12"/>
      <c r="C56" s="96"/>
      <c r="D56" s="19"/>
      <c r="E56" s="96"/>
      <c r="F56" s="61"/>
      <c r="G56" s="96"/>
      <c r="H56" s="61"/>
      <c r="I56" s="96"/>
    </row>
    <row r="57" spans="1:13" ht="22.5" customHeight="1">
      <c r="A57" s="35" t="s">
        <v>333</v>
      </c>
      <c r="B57" s="12"/>
      <c r="C57" s="148">
        <v>-7094</v>
      </c>
      <c r="D57" s="19"/>
      <c r="E57" s="148">
        <v>-16260</v>
      </c>
      <c r="F57" s="61"/>
      <c r="G57" s="148">
        <v>-7094</v>
      </c>
      <c r="H57" s="61"/>
      <c r="I57" s="148">
        <v>-16260</v>
      </c>
      <c r="K57" s="143"/>
      <c r="L57" s="143"/>
      <c r="M57" s="143"/>
    </row>
    <row r="58" spans="1:13" ht="22.5" hidden="1" customHeight="1">
      <c r="A58" s="35" t="s">
        <v>147</v>
      </c>
      <c r="B58" s="12"/>
      <c r="C58" s="148"/>
      <c r="D58" s="19"/>
      <c r="E58" s="148"/>
      <c r="F58" s="61"/>
      <c r="G58" s="148"/>
      <c r="H58" s="61"/>
      <c r="I58" s="148"/>
    </row>
    <row r="59" spans="1:13" ht="22.5" hidden="1" customHeight="1">
      <c r="A59" s="35" t="s">
        <v>146</v>
      </c>
      <c r="B59" s="12"/>
      <c r="C59" s="148"/>
      <c r="D59" s="19"/>
      <c r="E59" s="148"/>
      <c r="F59" s="61"/>
      <c r="G59" s="148"/>
      <c r="H59" s="61"/>
      <c r="I59" s="148"/>
    </row>
    <row r="60" spans="1:13" ht="22.5" hidden="1" customHeight="1">
      <c r="A60" s="35" t="s">
        <v>146</v>
      </c>
      <c r="B60" s="12"/>
      <c r="C60" s="148"/>
      <c r="D60" s="19"/>
      <c r="E60" s="148"/>
      <c r="F60" s="61"/>
      <c r="G60" s="148"/>
      <c r="H60" s="61"/>
      <c r="I60" s="148"/>
    </row>
    <row r="61" spans="1:13" ht="22.5" customHeight="1">
      <c r="A61" s="35" t="s">
        <v>334</v>
      </c>
      <c r="B61" s="12"/>
      <c r="C61" s="148"/>
      <c r="D61" s="19"/>
      <c r="E61" s="148"/>
      <c r="F61" s="61"/>
      <c r="G61" s="148"/>
      <c r="H61" s="61"/>
      <c r="I61" s="148"/>
    </row>
    <row r="62" spans="1:13" ht="22.5" customHeight="1">
      <c r="A62" s="35" t="s">
        <v>335</v>
      </c>
      <c r="B62" s="12"/>
      <c r="C62" s="103">
        <v>59140</v>
      </c>
      <c r="D62" s="19"/>
      <c r="E62" s="103">
        <v>145543</v>
      </c>
      <c r="F62" s="61"/>
      <c r="G62" s="103">
        <v>59138</v>
      </c>
      <c r="H62" s="61"/>
      <c r="I62" s="103">
        <v>145445</v>
      </c>
    </row>
    <row r="63" spans="1:13" ht="22.5" customHeight="1">
      <c r="A63" s="11" t="s">
        <v>151</v>
      </c>
      <c r="B63" s="12"/>
      <c r="C63" s="148"/>
      <c r="D63" s="19"/>
      <c r="E63" s="148"/>
      <c r="F63" s="61"/>
      <c r="G63" s="148"/>
      <c r="H63" s="61"/>
      <c r="I63" s="148"/>
    </row>
    <row r="64" spans="1:13" ht="22.5" customHeight="1">
      <c r="A64" s="44" t="s">
        <v>152</v>
      </c>
      <c r="B64" s="12"/>
      <c r="C64" s="208">
        <f>SUM(C52:C62)</f>
        <v>-243656</v>
      </c>
      <c r="D64" s="3"/>
      <c r="E64" s="208">
        <f>SUM(E52:E62)</f>
        <v>-598433</v>
      </c>
      <c r="F64" s="154"/>
      <c r="G64" s="153">
        <f>SUM(G52:G62)</f>
        <v>-243628</v>
      </c>
      <c r="H64" s="154"/>
      <c r="I64" s="153">
        <f>SUM(I52:I62)</f>
        <v>-598433</v>
      </c>
    </row>
    <row r="65" spans="1:12" ht="6" customHeight="1">
      <c r="A65" s="11"/>
      <c r="B65" s="12"/>
      <c r="C65" s="3"/>
      <c r="D65" s="3"/>
      <c r="E65" s="3"/>
      <c r="F65" s="3"/>
      <c r="G65" s="3"/>
      <c r="H65" s="3"/>
      <c r="I65" s="3"/>
      <c r="K65" s="33"/>
      <c r="L65" s="33"/>
    </row>
    <row r="66" spans="1:12" ht="22.5" customHeight="1">
      <c r="A66" s="44" t="s">
        <v>153</v>
      </c>
      <c r="B66" s="12"/>
      <c r="C66" s="169">
        <f>C40+C64</f>
        <v>-243684</v>
      </c>
      <c r="D66" s="36"/>
      <c r="E66" s="169">
        <f>E40+E64</f>
        <v>-599785</v>
      </c>
      <c r="F66" s="36"/>
      <c r="G66" s="169">
        <f>G40+G64</f>
        <v>-243656</v>
      </c>
      <c r="H66" s="36"/>
      <c r="I66" s="169">
        <f>I40+I64</f>
        <v>-599785</v>
      </c>
    </row>
    <row r="67" spans="1:12" ht="6" customHeight="1">
      <c r="A67" s="11"/>
      <c r="B67" s="12"/>
      <c r="C67" s="3"/>
      <c r="D67" s="3"/>
      <c r="E67" s="3"/>
      <c r="F67" s="3"/>
      <c r="G67" s="3"/>
      <c r="H67" s="3"/>
      <c r="I67" s="3"/>
      <c r="K67" s="33"/>
      <c r="L67" s="33"/>
    </row>
    <row r="68" spans="1:12" ht="22.5" customHeight="1" thickBot="1">
      <c r="A68" s="44" t="s">
        <v>154</v>
      </c>
      <c r="B68" s="12"/>
      <c r="C68" s="92">
        <f>SUM(C30,C66)</f>
        <v>-172105</v>
      </c>
      <c r="D68" s="3"/>
      <c r="E68" s="92">
        <f>SUM(E30,E66)</f>
        <v>-458109</v>
      </c>
      <c r="F68" s="3"/>
      <c r="G68" s="92">
        <f>SUM(G30,G66)</f>
        <v>-173577</v>
      </c>
      <c r="H68" s="3"/>
      <c r="I68" s="92">
        <f>SUM(I30,I66)</f>
        <v>-456873</v>
      </c>
      <c r="K68" s="150"/>
      <c r="L68" s="150"/>
    </row>
    <row r="69" spans="1:12" ht="21.45" hidden="1" customHeight="1" thickTop="1">
      <c r="A69" s="11"/>
      <c r="B69" s="12"/>
      <c r="C69" s="91"/>
      <c r="D69" s="58"/>
      <c r="E69" s="91"/>
      <c r="F69" s="58"/>
      <c r="G69" s="58"/>
      <c r="H69" s="58"/>
      <c r="I69" s="58"/>
    </row>
    <row r="70" spans="1:12" ht="23.1" customHeight="1" thickTop="1">
      <c r="A70" s="8"/>
      <c r="B70" s="9"/>
      <c r="C70" s="10"/>
      <c r="D70" s="10"/>
      <c r="E70" s="10"/>
      <c r="F70" s="10"/>
      <c r="G70" s="10"/>
      <c r="H70" s="10"/>
      <c r="I70" s="10"/>
    </row>
    <row r="71" spans="1:12" ht="24" customHeight="1">
      <c r="A71" s="11" t="s">
        <v>155</v>
      </c>
      <c r="B71" s="12"/>
      <c r="C71" s="3"/>
      <c r="D71" s="3"/>
      <c r="E71" s="3"/>
      <c r="F71" s="3"/>
      <c r="G71" s="3"/>
      <c r="H71" s="3"/>
      <c r="I71" s="3"/>
    </row>
    <row r="72" spans="1:12" ht="24" customHeight="1">
      <c r="A72" s="39" t="s">
        <v>156</v>
      </c>
      <c r="B72" s="12"/>
      <c r="C72" s="34">
        <v>70079</v>
      </c>
      <c r="D72" s="19"/>
      <c r="E72" s="34">
        <v>142912</v>
      </c>
      <c r="F72" s="34"/>
      <c r="G72" s="34">
        <v>70079</v>
      </c>
      <c r="H72" s="155"/>
      <c r="I72" s="34">
        <v>142912</v>
      </c>
      <c r="J72" s="7"/>
    </row>
    <row r="73" spans="1:12" ht="24" customHeight="1">
      <c r="A73" s="39" t="s">
        <v>157</v>
      </c>
      <c r="B73" s="12"/>
      <c r="C73" s="34">
        <v>1500</v>
      </c>
      <c r="D73" s="19"/>
      <c r="E73" s="34">
        <v>-1236</v>
      </c>
      <c r="F73" s="61"/>
      <c r="G73" s="100">
        <v>0</v>
      </c>
      <c r="H73" s="155"/>
      <c r="I73" s="100">
        <v>0</v>
      </c>
    </row>
    <row r="74" spans="1:12" ht="24" customHeight="1" thickBot="1">
      <c r="A74" s="11" t="s">
        <v>130</v>
      </c>
      <c r="B74" s="12"/>
      <c r="C74" s="60">
        <f>C30</f>
        <v>71579</v>
      </c>
      <c r="D74" s="3"/>
      <c r="E74" s="60">
        <f>E30</f>
        <v>141676</v>
      </c>
      <c r="F74" s="3"/>
      <c r="G74" s="25">
        <f>SUM(G72:G73)</f>
        <v>70079</v>
      </c>
      <c r="H74" s="3"/>
      <c r="I74" s="25">
        <f>SUM(I72:I73)</f>
        <v>142912</v>
      </c>
    </row>
    <row r="75" spans="1:12" ht="22.8" thickTop="1">
      <c r="A75" s="11"/>
      <c r="B75" s="12"/>
      <c r="C75" s="3"/>
      <c r="D75" s="3"/>
      <c r="E75" s="3"/>
      <c r="F75" s="3"/>
      <c r="G75" s="3"/>
      <c r="H75" s="3"/>
      <c r="I75" s="3"/>
    </row>
    <row r="76" spans="1:12" ht="24" customHeight="1">
      <c r="A76" s="11" t="s">
        <v>158</v>
      </c>
      <c r="B76" s="12"/>
      <c r="C76" s="3"/>
      <c r="D76" s="3"/>
      <c r="E76" s="3"/>
      <c r="F76" s="3"/>
      <c r="G76" s="3"/>
      <c r="H76" s="3"/>
      <c r="I76" s="3"/>
    </row>
    <row r="77" spans="1:12" ht="24" customHeight="1">
      <c r="A77" s="39" t="s">
        <v>156</v>
      </c>
      <c r="B77" s="12"/>
      <c r="C77" s="101">
        <v>-173577</v>
      </c>
      <c r="D77" s="19"/>
      <c r="E77" s="101">
        <v>-456873</v>
      </c>
      <c r="F77" s="61"/>
      <c r="G77" s="61">
        <v>-173577</v>
      </c>
      <c r="H77" s="156"/>
      <c r="I77" s="61">
        <v>-456873</v>
      </c>
      <c r="J77" s="7"/>
    </row>
    <row r="78" spans="1:12" ht="24" customHeight="1">
      <c r="A78" s="39" t="s">
        <v>157</v>
      </c>
      <c r="B78" s="12"/>
      <c r="C78" s="101">
        <f>C79-C77</f>
        <v>1472</v>
      </c>
      <c r="D78" s="19"/>
      <c r="E78" s="101">
        <v>-1236</v>
      </c>
      <c r="F78" s="101"/>
      <c r="G78" s="100">
        <v>0</v>
      </c>
      <c r="H78" s="96"/>
      <c r="I78" s="100">
        <v>0</v>
      </c>
    </row>
    <row r="79" spans="1:12" ht="23.1" customHeight="1" thickBot="1">
      <c r="A79" s="11" t="s">
        <v>154</v>
      </c>
      <c r="B79" s="12"/>
      <c r="C79" s="60">
        <f>C68</f>
        <v>-172105</v>
      </c>
      <c r="D79" s="58"/>
      <c r="E79" s="60">
        <f>E68</f>
        <v>-458109</v>
      </c>
      <c r="F79" s="58"/>
      <c r="G79" s="60">
        <f>G68</f>
        <v>-173577</v>
      </c>
      <c r="H79" s="58"/>
      <c r="I79" s="60">
        <f>I68</f>
        <v>-456873</v>
      </c>
    </row>
    <row r="80" spans="1:12" ht="22.8" thickTop="1">
      <c r="A80" s="11"/>
      <c r="B80" s="12"/>
      <c r="C80" s="3"/>
      <c r="D80" s="3"/>
      <c r="E80" s="3"/>
      <c r="F80" s="3"/>
      <c r="G80" s="3"/>
      <c r="H80" s="3"/>
      <c r="I80" s="3"/>
    </row>
    <row r="81" spans="1:12" ht="27" customHeight="1" thickBot="1">
      <c r="A81" s="11" t="s">
        <v>159</v>
      </c>
      <c r="B81" s="12"/>
      <c r="C81" s="27">
        <f>C72/'[1]BL3-5'!D77</f>
        <v>0.13782923720813142</v>
      </c>
      <c r="D81" s="26"/>
      <c r="E81" s="27">
        <v>0.28999999999999998</v>
      </c>
      <c r="F81" s="26"/>
      <c r="G81" s="27">
        <f>G72/'[1]BL3-5'!H77</f>
        <v>0.13782923720813142</v>
      </c>
      <c r="H81" s="26"/>
      <c r="I81" s="27">
        <v>0.28999999999999998</v>
      </c>
    </row>
    <row r="82" spans="1:12" ht="27" customHeight="1" thickTop="1">
      <c r="A82" s="11"/>
      <c r="B82" s="12"/>
      <c r="C82" s="164"/>
      <c r="D82" s="26"/>
      <c r="E82" s="164"/>
      <c r="F82" s="26"/>
      <c r="G82" s="164"/>
      <c r="H82" s="26"/>
      <c r="I82" s="164"/>
    </row>
    <row r="83" spans="1:12" ht="23.1" customHeight="1">
      <c r="A83" s="8" t="s">
        <v>76</v>
      </c>
      <c r="B83" s="9"/>
      <c r="C83" s="10"/>
      <c r="D83" s="10"/>
      <c r="E83" s="10"/>
      <c r="F83" s="10"/>
      <c r="G83" s="10"/>
      <c r="H83" s="10"/>
      <c r="I83" s="10"/>
    </row>
    <row r="84" spans="1:12" ht="23.25" customHeight="1">
      <c r="A84" s="8" t="s">
        <v>107</v>
      </c>
      <c r="B84" s="9"/>
      <c r="C84" s="10"/>
      <c r="D84" s="10"/>
      <c r="E84" s="10"/>
      <c r="F84" s="10"/>
      <c r="G84" s="10"/>
      <c r="H84" s="10"/>
      <c r="I84" s="10"/>
    </row>
    <row r="85" spans="1:12" s="162" customFormat="1" ht="16.2" customHeight="1">
      <c r="A85" s="160"/>
      <c r="B85" s="161"/>
      <c r="K85" s="163"/>
      <c r="L85" s="163"/>
    </row>
    <row r="86" spans="1:12" ht="23.25" customHeight="1">
      <c r="A86" s="11"/>
      <c r="B86" s="12"/>
      <c r="C86" s="392" t="s">
        <v>2</v>
      </c>
      <c r="D86" s="392"/>
      <c r="E86" s="392"/>
      <c r="F86" s="13"/>
      <c r="G86" s="392" t="s">
        <v>3</v>
      </c>
      <c r="H86" s="392"/>
      <c r="I86" s="392"/>
    </row>
    <row r="87" spans="1:12" ht="23.25" customHeight="1">
      <c r="A87" s="35"/>
      <c r="B87" s="12"/>
      <c r="C87" s="401" t="s">
        <v>258</v>
      </c>
      <c r="D87" s="401"/>
      <c r="E87" s="401"/>
      <c r="F87" s="30"/>
      <c r="G87" s="401" t="s">
        <v>258</v>
      </c>
      <c r="H87" s="401"/>
      <c r="I87" s="401"/>
    </row>
    <row r="88" spans="1:12" ht="23.25" customHeight="1">
      <c r="A88" s="35"/>
      <c r="B88" s="12"/>
      <c r="C88" s="401" t="s">
        <v>238</v>
      </c>
      <c r="D88" s="401"/>
      <c r="E88" s="401"/>
      <c r="F88" s="30"/>
      <c r="G88" s="401" t="s">
        <v>238</v>
      </c>
      <c r="H88" s="401"/>
      <c r="I88" s="401"/>
    </row>
    <row r="89" spans="1:12" ht="23.25" customHeight="1">
      <c r="A89" s="11"/>
      <c r="B89" s="12" t="s">
        <v>7</v>
      </c>
      <c r="C89" s="30">
        <v>2566</v>
      </c>
      <c r="D89" s="1"/>
      <c r="E89" s="30">
        <v>2565</v>
      </c>
      <c r="F89" s="1"/>
      <c r="G89" s="1">
        <v>2566</v>
      </c>
      <c r="H89" s="1"/>
      <c r="I89" s="1">
        <v>2565</v>
      </c>
    </row>
    <row r="90" spans="1:12" ht="23.25" customHeight="1">
      <c r="A90" s="11"/>
      <c r="B90" s="12"/>
      <c r="C90" s="391" t="s">
        <v>9</v>
      </c>
      <c r="D90" s="391"/>
      <c r="E90" s="391"/>
      <c r="F90" s="391"/>
      <c r="G90" s="391"/>
      <c r="H90" s="391"/>
      <c r="I90" s="391"/>
    </row>
    <row r="91" spans="1:12" ht="23.25" customHeight="1">
      <c r="A91" s="16" t="s">
        <v>110</v>
      </c>
      <c r="B91" s="12"/>
      <c r="C91" s="34"/>
      <c r="D91" s="19"/>
      <c r="E91" s="34"/>
      <c r="F91" s="19"/>
      <c r="G91" s="19"/>
      <c r="H91" s="19"/>
      <c r="I91" s="19"/>
    </row>
    <row r="92" spans="1:12" ht="21" customHeight="1">
      <c r="A92" s="35" t="s">
        <v>111</v>
      </c>
      <c r="B92" s="12" t="s">
        <v>37</v>
      </c>
      <c r="C92" s="63">
        <v>786077</v>
      </c>
      <c r="D92" s="19"/>
      <c r="E92" s="63">
        <v>754387</v>
      </c>
      <c r="F92" s="61"/>
      <c r="G92" s="61">
        <v>93434</v>
      </c>
      <c r="H92" s="61"/>
      <c r="I92" s="61">
        <v>121559</v>
      </c>
    </row>
    <row r="93" spans="1:12" ht="21" hidden="1" customHeight="1">
      <c r="A93" s="35" t="s">
        <v>112</v>
      </c>
      <c r="B93" s="12"/>
      <c r="C93" s="144">
        <v>0</v>
      </c>
      <c r="D93" s="19"/>
      <c r="E93" s="144"/>
      <c r="F93" s="61"/>
      <c r="G93" s="131">
        <v>0</v>
      </c>
      <c r="H93" s="61"/>
      <c r="I93" s="131"/>
    </row>
    <row r="94" spans="1:12" ht="21" customHeight="1">
      <c r="A94" s="35" t="s">
        <v>114</v>
      </c>
      <c r="B94" s="12"/>
      <c r="C94" s="216">
        <v>34123</v>
      </c>
      <c r="D94" s="218"/>
      <c r="E94" s="216">
        <v>3919</v>
      </c>
      <c r="F94" s="219"/>
      <c r="G94" s="217">
        <v>34101</v>
      </c>
      <c r="H94" s="219"/>
      <c r="I94" s="217">
        <v>3900</v>
      </c>
    </row>
    <row r="95" spans="1:12" ht="21" customHeight="1">
      <c r="A95" s="35" t="s">
        <v>115</v>
      </c>
      <c r="B95" s="12"/>
      <c r="C95" s="63">
        <f>43025-C94</f>
        <v>8902</v>
      </c>
      <c r="D95" s="19"/>
      <c r="E95" s="63">
        <f>38801-E94</f>
        <v>34882</v>
      </c>
      <c r="F95" s="61"/>
      <c r="G95" s="61">
        <f>62400-G94</f>
        <v>28299</v>
      </c>
      <c r="H95" s="61"/>
      <c r="I95" s="61">
        <f>51614-I94</f>
        <v>47714</v>
      </c>
    </row>
    <row r="96" spans="1:12" ht="23.25" customHeight="1">
      <c r="A96" s="11" t="s">
        <v>116</v>
      </c>
      <c r="B96" s="12"/>
      <c r="C96" s="206">
        <f>SUM(C92:C95)</f>
        <v>829102</v>
      </c>
      <c r="D96" s="3"/>
      <c r="E96" s="206">
        <f>SUM(E92:E95)</f>
        <v>793188</v>
      </c>
      <c r="F96" s="3"/>
      <c r="G96" s="206">
        <f>SUM(G92:G95)</f>
        <v>155834</v>
      </c>
      <c r="H96" s="3">
        <v>10538</v>
      </c>
      <c r="I96" s="206">
        <f>SUM(I92:I95)</f>
        <v>173173</v>
      </c>
    </row>
    <row r="97" spans="1:13" ht="7.5" customHeight="1">
      <c r="A97" s="11"/>
      <c r="B97" s="12"/>
      <c r="C97" s="34"/>
      <c r="D97" s="19"/>
      <c r="E97" s="34"/>
      <c r="F97" s="19"/>
      <c r="G97" s="19"/>
      <c r="H97" s="19"/>
      <c r="I97" s="19"/>
    </row>
    <row r="98" spans="1:13" ht="23.25" customHeight="1">
      <c r="A98" s="16" t="s">
        <v>117</v>
      </c>
      <c r="B98" s="12"/>
      <c r="C98" s="34"/>
      <c r="D98" s="19"/>
      <c r="E98" s="34"/>
      <c r="F98" s="19"/>
      <c r="G98" s="19"/>
      <c r="H98" s="19"/>
      <c r="I98" s="19"/>
    </row>
    <row r="99" spans="1:13" ht="21" customHeight="1">
      <c r="A99" s="35" t="s">
        <v>118</v>
      </c>
      <c r="B99" s="12"/>
      <c r="C99" s="63">
        <v>553279</v>
      </c>
      <c r="D99" s="19"/>
      <c r="E99" s="63">
        <v>515100</v>
      </c>
      <c r="F99" s="61"/>
      <c r="G99" s="61">
        <v>86755</v>
      </c>
      <c r="H99" s="61"/>
      <c r="I99" s="61">
        <v>110426</v>
      </c>
    </row>
    <row r="100" spans="1:13" ht="21" customHeight="1">
      <c r="A100" s="35" t="s">
        <v>119</v>
      </c>
      <c r="B100" s="12"/>
      <c r="C100" s="165">
        <v>44393</v>
      </c>
      <c r="D100" s="172"/>
      <c r="E100" s="165">
        <v>32755</v>
      </c>
      <c r="F100" s="19"/>
      <c r="G100" s="19">
        <v>1473</v>
      </c>
      <c r="H100" s="19"/>
      <c r="I100" s="19">
        <v>2093</v>
      </c>
      <c r="J100" s="157"/>
    </row>
    <row r="101" spans="1:13" ht="21" customHeight="1">
      <c r="A101" s="35" t="s">
        <v>120</v>
      </c>
      <c r="B101" s="12"/>
      <c r="C101" s="165">
        <v>114706</v>
      </c>
      <c r="D101" s="172"/>
      <c r="E101" s="165">
        <v>121957</v>
      </c>
      <c r="F101" s="19"/>
      <c r="G101" s="19">
        <v>34166</v>
      </c>
      <c r="H101" s="19"/>
      <c r="I101" s="19">
        <v>36305</v>
      </c>
      <c r="J101" s="157"/>
    </row>
    <row r="102" spans="1:13" ht="21" customHeight="1">
      <c r="A102" s="35" t="s">
        <v>121</v>
      </c>
      <c r="B102" s="12"/>
      <c r="C102" s="63">
        <v>30467</v>
      </c>
      <c r="D102" s="19"/>
      <c r="E102" s="99">
        <v>0</v>
      </c>
      <c r="F102" s="61"/>
      <c r="G102" s="61">
        <v>30467</v>
      </c>
      <c r="H102" s="61"/>
      <c r="I102" s="99">
        <v>0</v>
      </c>
      <c r="J102" s="158"/>
    </row>
    <row r="103" spans="1:13" ht="23.25" customHeight="1">
      <c r="A103" s="11" t="s">
        <v>122</v>
      </c>
      <c r="B103" s="12"/>
      <c r="C103" s="206">
        <f>SUM(C99:C102)</f>
        <v>742845</v>
      </c>
      <c r="D103" s="3"/>
      <c r="E103" s="206">
        <f>SUM(E99:E102)</f>
        <v>669812</v>
      </c>
      <c r="F103" s="3"/>
      <c r="G103" s="206">
        <f>SUM(G99:G102)</f>
        <v>152861</v>
      </c>
      <c r="H103" s="3">
        <v>1260872</v>
      </c>
      <c r="I103" s="206">
        <f>SUM(I99:I102)</f>
        <v>148824</v>
      </c>
      <c r="J103" s="29"/>
      <c r="K103" s="33"/>
    </row>
    <row r="104" spans="1:13" ht="7.5" customHeight="1">
      <c r="A104" s="11"/>
      <c r="B104" s="12"/>
      <c r="C104" s="34"/>
      <c r="D104" s="19"/>
      <c r="E104" s="34"/>
      <c r="F104" s="19"/>
      <c r="G104" s="19"/>
      <c r="H104" s="19"/>
      <c r="I104" s="19"/>
    </row>
    <row r="105" spans="1:13" ht="23.25" customHeight="1">
      <c r="A105" s="11" t="s">
        <v>330</v>
      </c>
      <c r="B105" s="12"/>
      <c r="C105" s="3">
        <f>C96-C103</f>
        <v>86257</v>
      </c>
      <c r="D105" s="3"/>
      <c r="E105" s="3">
        <f>E96-E103</f>
        <v>123376</v>
      </c>
      <c r="F105" s="3"/>
      <c r="G105" s="3">
        <f>G96-G103</f>
        <v>2973</v>
      </c>
      <c r="H105" s="3"/>
      <c r="I105" s="3">
        <f>I96-I103</f>
        <v>24349</v>
      </c>
    </row>
    <row r="106" spans="1:13" ht="21" customHeight="1">
      <c r="A106" s="35" t="s">
        <v>124</v>
      </c>
      <c r="B106" s="12"/>
      <c r="C106" s="63">
        <v>-14268</v>
      </c>
      <c r="D106" s="19"/>
      <c r="E106" s="63">
        <v>-14146</v>
      </c>
      <c r="F106" s="61"/>
      <c r="G106" s="61">
        <v>-5840</v>
      </c>
      <c r="H106" s="61"/>
      <c r="I106" s="61">
        <v>-6697</v>
      </c>
    </row>
    <row r="107" spans="1:13" ht="21" customHeight="1">
      <c r="A107" s="35" t="s">
        <v>125</v>
      </c>
      <c r="B107" s="12"/>
      <c r="C107" s="99">
        <v>0</v>
      </c>
      <c r="D107" s="19"/>
      <c r="E107" s="99">
        <v>0</v>
      </c>
      <c r="F107" s="19"/>
      <c r="G107" s="19">
        <v>56830</v>
      </c>
      <c r="H107" s="19"/>
      <c r="I107" s="19">
        <v>89180</v>
      </c>
      <c r="J107" s="157"/>
    </row>
    <row r="108" spans="1:13" ht="21" customHeight="1">
      <c r="A108" s="35" t="s">
        <v>126</v>
      </c>
      <c r="B108" s="12"/>
      <c r="C108" s="74">
        <v>86147</v>
      </c>
      <c r="D108" s="19"/>
      <c r="E108" s="74">
        <v>193357</v>
      </c>
      <c r="F108" s="61"/>
      <c r="G108" s="97">
        <v>86426</v>
      </c>
      <c r="H108" s="61"/>
      <c r="I108" s="97">
        <v>193017</v>
      </c>
    </row>
    <row r="109" spans="1:13" ht="9.4499999999999993" customHeight="1">
      <c r="A109" s="18"/>
      <c r="B109" s="12"/>
      <c r="C109" s="61"/>
      <c r="D109" s="19"/>
      <c r="E109" s="61"/>
      <c r="F109" s="19"/>
      <c r="G109" s="48"/>
      <c r="H109" s="19"/>
      <c r="I109" s="48"/>
    </row>
    <row r="110" spans="1:13" ht="23.25" customHeight="1">
      <c r="A110" s="11" t="s">
        <v>128</v>
      </c>
      <c r="B110" s="12"/>
      <c r="C110" s="207">
        <f>SUM(C105:C108)</f>
        <v>158136</v>
      </c>
      <c r="D110" s="3"/>
      <c r="E110" s="207">
        <f>SUM(E105:E108)</f>
        <v>302587</v>
      </c>
      <c r="F110" s="3"/>
      <c r="G110" s="207">
        <f>SUM(G105:G108)</f>
        <v>140389</v>
      </c>
      <c r="H110" s="3"/>
      <c r="I110" s="207">
        <f>SUM(I105:I108)</f>
        <v>299849</v>
      </c>
      <c r="J110" s="29"/>
    </row>
    <row r="111" spans="1:13" ht="21" customHeight="1">
      <c r="A111" s="35" t="s">
        <v>129</v>
      </c>
      <c r="B111" s="12" t="s">
        <v>44</v>
      </c>
      <c r="C111" s="74">
        <v>-9243</v>
      </c>
      <c r="D111" s="19"/>
      <c r="E111" s="74">
        <v>-18074</v>
      </c>
      <c r="F111" s="61"/>
      <c r="G111" s="97">
        <v>5650</v>
      </c>
      <c r="H111" s="61"/>
      <c r="I111" s="97">
        <v>-16310</v>
      </c>
      <c r="J111" s="209"/>
      <c r="K111" s="33"/>
      <c r="L111" s="210"/>
      <c r="M111" s="211"/>
    </row>
    <row r="112" spans="1:13" ht="9.4499999999999993" customHeight="1">
      <c r="A112" s="18"/>
      <c r="B112" s="12"/>
      <c r="C112" s="34"/>
      <c r="D112" s="28"/>
      <c r="E112" s="34"/>
      <c r="F112" s="28"/>
      <c r="G112" s="28"/>
      <c r="H112" s="28">
        <v>7889</v>
      </c>
      <c r="I112" s="28"/>
    </row>
    <row r="113" spans="1:11" ht="23.25" customHeight="1">
      <c r="A113" s="11" t="s">
        <v>130</v>
      </c>
      <c r="B113" s="12"/>
      <c r="C113" s="17">
        <f>C110+C111</f>
        <v>148893</v>
      </c>
      <c r="D113" s="3"/>
      <c r="E113" s="17">
        <f>E110+E111</f>
        <v>284513</v>
      </c>
      <c r="F113" s="3"/>
      <c r="G113" s="17">
        <f>G110+G111</f>
        <v>146039</v>
      </c>
      <c r="H113" s="3">
        <v>633</v>
      </c>
      <c r="I113" s="17">
        <f>I110+I111</f>
        <v>283539</v>
      </c>
      <c r="J113" s="62"/>
      <c r="K113" s="143"/>
    </row>
    <row r="114" spans="1:11" ht="7.95" customHeight="1">
      <c r="A114" s="11"/>
      <c r="B114" s="12"/>
      <c r="C114" s="3"/>
      <c r="D114" s="3"/>
      <c r="E114" s="3"/>
      <c r="F114" s="3"/>
      <c r="G114" s="3"/>
      <c r="H114" s="3"/>
      <c r="I114" s="3"/>
    </row>
    <row r="115" spans="1:11" ht="23.25" customHeight="1">
      <c r="A115" s="11" t="s">
        <v>131</v>
      </c>
      <c r="B115" s="12"/>
      <c r="C115" s="99"/>
      <c r="D115" s="32"/>
      <c r="E115" s="99"/>
      <c r="F115" s="32"/>
      <c r="G115" s="99"/>
      <c r="H115" s="32"/>
      <c r="I115" s="99"/>
      <c r="J115" s="209"/>
    </row>
    <row r="116" spans="1:11" ht="23.25" customHeight="1">
      <c r="A116" s="16" t="s">
        <v>132</v>
      </c>
      <c r="B116" s="12"/>
      <c r="C116" s="99"/>
      <c r="D116" s="32"/>
      <c r="E116" s="99"/>
      <c r="F116" s="32"/>
      <c r="G116" s="99"/>
      <c r="H116" s="32"/>
      <c r="I116" s="99"/>
    </row>
    <row r="117" spans="1:11" ht="22.95" hidden="1" customHeight="1">
      <c r="A117" s="35" t="s">
        <v>336</v>
      </c>
      <c r="B117" s="12"/>
      <c r="C117" s="99">
        <v>0</v>
      </c>
      <c r="D117" s="32"/>
      <c r="E117" s="99">
        <v>0</v>
      </c>
      <c r="F117" s="32"/>
      <c r="G117" s="99">
        <v>0</v>
      </c>
      <c r="H117" s="32"/>
      <c r="I117" s="99">
        <v>0</v>
      </c>
      <c r="K117" s="143"/>
    </row>
    <row r="118" spans="1:11" ht="22.95" customHeight="1">
      <c r="A118" s="35" t="s">
        <v>134</v>
      </c>
      <c r="B118" s="12"/>
      <c r="C118" s="99"/>
      <c r="D118" s="32"/>
      <c r="E118" s="99"/>
      <c r="F118" s="32"/>
      <c r="G118" s="99"/>
      <c r="H118" s="32"/>
      <c r="I118" s="99"/>
      <c r="K118" s="143"/>
    </row>
    <row r="119" spans="1:11" ht="22.95" customHeight="1">
      <c r="A119" s="35" t="s">
        <v>331</v>
      </c>
      <c r="B119" s="12"/>
      <c r="C119" s="166">
        <v>344</v>
      </c>
      <c r="D119" s="212"/>
      <c r="E119" s="166">
        <v>-2245</v>
      </c>
      <c r="F119" s="212"/>
      <c r="G119" s="166">
        <v>344</v>
      </c>
      <c r="H119" s="32"/>
      <c r="I119" s="166">
        <v>-2245</v>
      </c>
      <c r="K119" s="143"/>
    </row>
    <row r="120" spans="1:11" ht="22.95" hidden="1" customHeight="1">
      <c r="A120" s="35" t="s">
        <v>136</v>
      </c>
      <c r="B120" s="12"/>
      <c r="C120" s="165"/>
      <c r="D120" s="212"/>
      <c r="E120" s="165"/>
      <c r="F120" s="212"/>
      <c r="G120" s="165"/>
      <c r="H120" s="32"/>
      <c r="I120" s="165"/>
      <c r="K120" s="143"/>
    </row>
    <row r="121" spans="1:11" ht="22.95" hidden="1" customHeight="1">
      <c r="A121" s="35" t="s">
        <v>137</v>
      </c>
      <c r="B121" s="12"/>
      <c r="C121" s="166"/>
      <c r="D121" s="212"/>
      <c r="E121" s="166"/>
      <c r="F121" s="212"/>
      <c r="G121" s="166"/>
      <c r="H121" s="32"/>
      <c r="I121" s="166"/>
      <c r="K121" s="143"/>
    </row>
    <row r="122" spans="1:11" ht="23.25" customHeight="1">
      <c r="A122" s="44" t="s">
        <v>138</v>
      </c>
      <c r="B122" s="12"/>
      <c r="C122" s="165"/>
      <c r="D122" s="212"/>
      <c r="E122" s="165"/>
      <c r="F122" s="212"/>
      <c r="G122" s="165"/>
      <c r="H122" s="32"/>
      <c r="I122" s="165"/>
      <c r="K122" s="143"/>
    </row>
    <row r="123" spans="1:11" ht="23.25" customHeight="1">
      <c r="A123" s="44" t="s">
        <v>139</v>
      </c>
      <c r="B123" s="12"/>
      <c r="C123" s="153">
        <f>SUM(C117:C122)</f>
        <v>344</v>
      </c>
      <c r="D123" s="213"/>
      <c r="E123" s="153">
        <f>SUM(E117:E122)</f>
        <v>-2245</v>
      </c>
      <c r="F123" s="213"/>
      <c r="G123" s="153">
        <f>SUM(G117:G122)</f>
        <v>344</v>
      </c>
      <c r="H123" s="154"/>
      <c r="I123" s="153">
        <f>SUM(I117:I122)</f>
        <v>-2245</v>
      </c>
      <c r="K123" s="143"/>
    </row>
    <row r="124" spans="1:11" ht="7.5" customHeight="1">
      <c r="A124" s="44"/>
      <c r="B124" s="12"/>
      <c r="C124" s="99"/>
      <c r="D124" s="32"/>
      <c r="E124" s="99"/>
      <c r="F124" s="32"/>
      <c r="G124" s="99"/>
      <c r="H124" s="32"/>
      <c r="I124" s="99"/>
    </row>
    <row r="125" spans="1:11" ht="23.25" customHeight="1">
      <c r="A125" s="8" t="s">
        <v>76</v>
      </c>
      <c r="B125" s="9"/>
      <c r="C125" s="10"/>
      <c r="D125" s="10"/>
      <c r="E125" s="10"/>
      <c r="F125" s="10"/>
      <c r="G125" s="10"/>
      <c r="H125" s="10"/>
      <c r="I125" s="10"/>
    </row>
    <row r="126" spans="1:11" ht="23.25" customHeight="1">
      <c r="A126" s="8" t="s">
        <v>107</v>
      </c>
      <c r="B126" s="9"/>
      <c r="C126" s="10"/>
      <c r="D126" s="10"/>
      <c r="E126" s="10"/>
      <c r="F126" s="10"/>
      <c r="G126" s="10"/>
      <c r="H126" s="10"/>
      <c r="I126" s="10"/>
    </row>
    <row r="127" spans="1:11" ht="23.25" customHeight="1">
      <c r="A127" s="8"/>
      <c r="B127" s="9"/>
      <c r="C127" s="10"/>
      <c r="D127" s="10"/>
      <c r="E127" s="10"/>
      <c r="F127" s="10"/>
      <c r="G127" s="10"/>
      <c r="H127" s="10"/>
      <c r="I127" s="10"/>
    </row>
    <row r="128" spans="1:11" ht="23.25" customHeight="1">
      <c r="A128" s="11"/>
      <c r="B128" s="12"/>
      <c r="C128" s="392" t="s">
        <v>2</v>
      </c>
      <c r="D128" s="392"/>
      <c r="E128" s="392"/>
      <c r="F128" s="13"/>
      <c r="G128" s="392" t="s">
        <v>3</v>
      </c>
      <c r="H128" s="392"/>
      <c r="I128" s="392"/>
    </row>
    <row r="129" spans="1:14" ht="23.25" customHeight="1">
      <c r="A129" s="35"/>
      <c r="B129" s="12"/>
      <c r="C129" s="401" t="s">
        <v>258</v>
      </c>
      <c r="D129" s="401"/>
      <c r="E129" s="401"/>
      <c r="F129" s="30"/>
      <c r="G129" s="401" t="s">
        <v>258</v>
      </c>
      <c r="H129" s="401"/>
      <c r="I129" s="401"/>
    </row>
    <row r="130" spans="1:14" ht="23.25" customHeight="1">
      <c r="A130" s="35"/>
      <c r="B130" s="12"/>
      <c r="C130" s="401" t="s">
        <v>238</v>
      </c>
      <c r="D130" s="401"/>
      <c r="E130" s="401"/>
      <c r="F130" s="30"/>
      <c r="G130" s="401" t="s">
        <v>238</v>
      </c>
      <c r="H130" s="401"/>
      <c r="I130" s="401"/>
    </row>
    <row r="131" spans="1:14" ht="23.25" customHeight="1">
      <c r="A131" s="11"/>
      <c r="B131" s="12"/>
      <c r="C131" s="30">
        <v>2566</v>
      </c>
      <c r="D131" s="1"/>
      <c r="E131" s="30">
        <v>2565</v>
      </c>
      <c r="F131" s="1"/>
      <c r="G131" s="1">
        <v>2566</v>
      </c>
      <c r="H131" s="1"/>
      <c r="I131" s="1">
        <v>2565</v>
      </c>
      <c r="K131" s="150"/>
      <c r="L131" s="143"/>
      <c r="M131" s="142"/>
    </row>
    <row r="132" spans="1:14" ht="23.25" customHeight="1">
      <c r="A132" s="11"/>
      <c r="B132" s="12"/>
      <c r="C132" s="391" t="s">
        <v>9</v>
      </c>
      <c r="D132" s="391"/>
      <c r="E132" s="391"/>
      <c r="F132" s="391"/>
      <c r="G132" s="391"/>
      <c r="H132" s="391"/>
      <c r="I132" s="391"/>
    </row>
    <row r="133" spans="1:14" ht="23.25" customHeight="1">
      <c r="A133" s="16" t="s">
        <v>140</v>
      </c>
      <c r="B133" s="12"/>
      <c r="C133" s="99"/>
      <c r="D133" s="32"/>
      <c r="E133" s="99"/>
      <c r="F133" s="32"/>
      <c r="G133" s="99"/>
      <c r="H133" s="32"/>
      <c r="I133" s="99"/>
    </row>
    <row r="134" spans="1:14" ht="22.5" customHeight="1">
      <c r="A134" s="35" t="s">
        <v>141</v>
      </c>
      <c r="B134" s="12"/>
      <c r="C134" s="99"/>
      <c r="D134" s="32"/>
      <c r="E134" s="99"/>
      <c r="F134" s="32"/>
      <c r="G134" s="99"/>
      <c r="H134" s="32"/>
      <c r="I134" s="99"/>
    </row>
    <row r="135" spans="1:14" ht="22.5" customHeight="1">
      <c r="A135" s="35" t="s">
        <v>142</v>
      </c>
      <c r="B135" s="12"/>
      <c r="C135" s="165">
        <f>-270097-35</f>
        <v>-270132</v>
      </c>
      <c r="D135" s="32"/>
      <c r="E135" s="165">
        <v>-611527</v>
      </c>
      <c r="F135" s="212"/>
      <c r="G135" s="165">
        <v>-269781</v>
      </c>
      <c r="H135" s="212"/>
      <c r="I135" s="165">
        <v>-611177</v>
      </c>
      <c r="J135" s="62"/>
      <c r="L135" s="150"/>
      <c r="M135" s="142"/>
    </row>
    <row r="136" spans="1:14" ht="22.5" customHeight="1">
      <c r="A136" s="35" t="s">
        <v>332</v>
      </c>
      <c r="B136" s="12"/>
      <c r="C136" s="165"/>
      <c r="D136" s="32"/>
      <c r="E136" s="165"/>
      <c r="F136" s="212"/>
      <c r="G136" s="165"/>
      <c r="H136" s="212"/>
      <c r="I136" s="165"/>
      <c r="J136" s="62"/>
      <c r="M136" s="142"/>
      <c r="N136" s="62"/>
    </row>
    <row r="137" spans="1:14" ht="22.5" customHeight="1">
      <c r="A137" s="35" t="s">
        <v>333</v>
      </c>
      <c r="B137" s="12"/>
      <c r="C137" s="99">
        <v>0</v>
      </c>
      <c r="D137" s="32"/>
      <c r="E137" s="99">
        <v>0</v>
      </c>
      <c r="F137" s="212"/>
      <c r="G137" s="165">
        <v>-253</v>
      </c>
      <c r="H137" s="212"/>
      <c r="I137" s="165">
        <v>-280</v>
      </c>
      <c r="J137" s="62"/>
      <c r="M137" s="142"/>
    </row>
    <row r="138" spans="1:14" ht="22.5" customHeight="1">
      <c r="A138" s="35" t="s">
        <v>134</v>
      </c>
      <c r="B138" s="12"/>
      <c r="C138" s="99"/>
      <c r="D138" s="32"/>
      <c r="E138" s="99"/>
      <c r="F138" s="212"/>
      <c r="G138" s="165"/>
      <c r="H138" s="212"/>
      <c r="I138" s="165"/>
    </row>
    <row r="139" spans="1:14" ht="22.5" customHeight="1">
      <c r="A139" s="35" t="s">
        <v>149</v>
      </c>
      <c r="B139" s="12"/>
      <c r="C139" s="165">
        <v>-10050</v>
      </c>
      <c r="D139" s="32"/>
      <c r="E139" s="165">
        <v>-19378</v>
      </c>
      <c r="F139" s="212"/>
      <c r="G139" s="165">
        <v>-10050</v>
      </c>
      <c r="H139" s="212"/>
      <c r="I139" s="165">
        <v>-19378</v>
      </c>
      <c r="J139" s="142"/>
      <c r="M139" s="142"/>
    </row>
    <row r="140" spans="1:14" ht="22.5" hidden="1" customHeight="1">
      <c r="A140" s="35" t="s">
        <v>147</v>
      </c>
      <c r="B140" s="12"/>
      <c r="C140" s="99"/>
      <c r="D140" s="32"/>
      <c r="E140" s="99"/>
      <c r="F140" s="212"/>
      <c r="G140" s="165"/>
      <c r="H140" s="212"/>
      <c r="I140" s="165"/>
      <c r="M140" s="142"/>
    </row>
    <row r="141" spans="1:14" ht="22.5" hidden="1" customHeight="1">
      <c r="A141" s="35" t="s">
        <v>337</v>
      </c>
      <c r="B141" s="12"/>
      <c r="C141" s="99"/>
      <c r="D141" s="32"/>
      <c r="E141" s="99"/>
      <c r="F141" s="212"/>
      <c r="G141" s="165"/>
      <c r="H141" s="212"/>
      <c r="I141" s="165"/>
    </row>
    <row r="142" spans="1:14" ht="22.5" hidden="1" customHeight="1">
      <c r="A142" s="35" t="s">
        <v>146</v>
      </c>
      <c r="B142" s="12"/>
      <c r="C142" s="165"/>
      <c r="D142" s="32"/>
      <c r="E142" s="165">
        <v>0</v>
      </c>
      <c r="F142" s="212"/>
      <c r="G142" s="165"/>
      <c r="H142" s="212"/>
      <c r="I142" s="165">
        <v>0</v>
      </c>
    </row>
    <row r="143" spans="1:14" ht="22.5" customHeight="1">
      <c r="A143" s="35" t="s">
        <v>150</v>
      </c>
      <c r="B143" s="12"/>
      <c r="C143" s="165"/>
      <c r="D143" s="32"/>
      <c r="E143" s="165"/>
      <c r="F143" s="212"/>
      <c r="G143" s="165"/>
      <c r="H143" s="212"/>
      <c r="I143" s="165"/>
    </row>
    <row r="144" spans="1:14" ht="22.5" customHeight="1">
      <c r="A144" s="35" t="s">
        <v>137</v>
      </c>
      <c r="B144" s="12"/>
      <c r="C144" s="166">
        <f>54019+7</f>
        <v>54026</v>
      </c>
      <c r="D144" s="32"/>
      <c r="E144" s="166">
        <v>122305</v>
      </c>
      <c r="F144" s="212"/>
      <c r="G144" s="166">
        <f>-(G135*0.2)</f>
        <v>53956.200000000004</v>
      </c>
      <c r="H144" s="212"/>
      <c r="I144" s="166">
        <v>122235</v>
      </c>
      <c r="J144" s="62"/>
    </row>
    <row r="145" spans="1:12" ht="23.25" customHeight="1">
      <c r="A145" s="11" t="s">
        <v>151</v>
      </c>
      <c r="B145" s="12"/>
      <c r="C145" s="148"/>
      <c r="D145" s="19"/>
      <c r="E145" s="148"/>
      <c r="F145" s="61"/>
      <c r="G145" s="148"/>
      <c r="H145" s="61"/>
      <c r="I145" s="148"/>
      <c r="K145" s="150"/>
    </row>
    <row r="146" spans="1:12" ht="23.25" customHeight="1">
      <c r="A146" s="44" t="s">
        <v>152</v>
      </c>
      <c r="B146" s="12"/>
      <c r="C146" s="208">
        <f>SUM(C135:C144)</f>
        <v>-226156</v>
      </c>
      <c r="D146" s="3"/>
      <c r="E146" s="208">
        <f>SUM(E135:E144)</f>
        <v>-508600</v>
      </c>
      <c r="F146" s="154"/>
      <c r="G146" s="208">
        <f>SUM(G135:G144)</f>
        <v>-226127.8</v>
      </c>
      <c r="H146" s="154"/>
      <c r="I146" s="208">
        <f>SUM(I135:I144)</f>
        <v>-508600</v>
      </c>
      <c r="L146" s="63"/>
    </row>
    <row r="147" spans="1:12" ht="6" customHeight="1">
      <c r="A147" s="11"/>
      <c r="B147" s="12"/>
      <c r="C147" s="3"/>
      <c r="D147" s="3"/>
      <c r="E147" s="3"/>
      <c r="F147" s="3"/>
      <c r="G147" s="3"/>
      <c r="H147" s="3"/>
      <c r="I147" s="3"/>
      <c r="K147" s="33"/>
      <c r="L147" s="63"/>
    </row>
    <row r="148" spans="1:12" ht="22.5" customHeight="1">
      <c r="A148" s="44" t="s">
        <v>153</v>
      </c>
      <c r="B148" s="12"/>
      <c r="C148" s="169">
        <f>C123+C146</f>
        <v>-225812</v>
      </c>
      <c r="D148" s="36"/>
      <c r="E148" s="169">
        <f>E123+E146</f>
        <v>-510845</v>
      </c>
      <c r="F148" s="36"/>
      <c r="G148" s="169">
        <f>G123+G146</f>
        <v>-225783.8</v>
      </c>
      <c r="H148" s="36"/>
      <c r="I148" s="169">
        <f>I123+I146</f>
        <v>-510845</v>
      </c>
      <c r="K148" s="173"/>
      <c r="L148" s="63"/>
    </row>
    <row r="149" spans="1:12" ht="4.95" customHeight="1">
      <c r="A149" s="44"/>
      <c r="B149" s="12"/>
      <c r="C149" s="95"/>
      <c r="D149" s="3"/>
      <c r="E149" s="95"/>
      <c r="F149" s="154"/>
      <c r="G149" s="95"/>
      <c r="H149" s="154"/>
      <c r="I149" s="95"/>
      <c r="L149" s="63"/>
    </row>
    <row r="150" spans="1:12" ht="23.25" customHeight="1" thickBot="1">
      <c r="A150" s="44" t="s">
        <v>154</v>
      </c>
      <c r="B150" s="12"/>
      <c r="C150" s="92">
        <f>SUM(C113,C148)</f>
        <v>-76919</v>
      </c>
      <c r="D150" s="3"/>
      <c r="E150" s="92">
        <f>SUM(E113,E148)</f>
        <v>-226332</v>
      </c>
      <c r="F150" s="3"/>
      <c r="G150" s="92">
        <f>SUM(G113,G148)</f>
        <v>-79744.799999999988</v>
      </c>
      <c r="H150" s="3"/>
      <c r="I150" s="92">
        <f>SUM(I113,I148)</f>
        <v>-227306</v>
      </c>
      <c r="L150" s="63"/>
    </row>
    <row r="151" spans="1:12" ht="23.7" customHeight="1" thickTop="1">
      <c r="A151" s="44"/>
      <c r="B151" s="12"/>
      <c r="C151" s="91"/>
      <c r="D151" s="3"/>
      <c r="E151" s="91"/>
      <c r="F151" s="3"/>
      <c r="G151" s="91"/>
      <c r="H151" s="3"/>
      <c r="I151" s="91"/>
    </row>
    <row r="152" spans="1:12" ht="23.25" customHeight="1">
      <c r="A152" s="11" t="s">
        <v>155</v>
      </c>
      <c r="B152" s="12"/>
      <c r="C152" s="3"/>
      <c r="D152" s="3"/>
      <c r="E152" s="3"/>
      <c r="F152" s="3"/>
      <c r="G152" s="3"/>
      <c r="H152" s="3"/>
      <c r="I152" s="3"/>
    </row>
    <row r="153" spans="1:12" ht="23.25" customHeight="1">
      <c r="A153" s="39" t="s">
        <v>156</v>
      </c>
      <c r="B153" s="12"/>
      <c r="C153" s="34">
        <f>G153</f>
        <v>146039</v>
      </c>
      <c r="D153" s="19"/>
      <c r="E153" s="34">
        <v>283539</v>
      </c>
      <c r="F153" s="34"/>
      <c r="G153" s="34">
        <f>G113</f>
        <v>146039</v>
      </c>
      <c r="H153" s="155"/>
      <c r="I153" s="34">
        <v>283539</v>
      </c>
      <c r="J153" s="29"/>
    </row>
    <row r="154" spans="1:12" ht="23.25" customHeight="1">
      <c r="A154" s="39" t="s">
        <v>157</v>
      </c>
      <c r="B154" s="12"/>
      <c r="C154" s="34">
        <f>C155-C153</f>
        <v>2854</v>
      </c>
      <c r="D154" s="19"/>
      <c r="E154" s="34">
        <v>974</v>
      </c>
      <c r="F154" s="61"/>
      <c r="G154" s="100">
        <v>0</v>
      </c>
      <c r="H154" s="155"/>
      <c r="I154" s="100">
        <v>0</v>
      </c>
      <c r="J154" s="142"/>
    </row>
    <row r="155" spans="1:12" ht="23.25" customHeight="1" thickBot="1">
      <c r="A155" s="11" t="s">
        <v>130</v>
      </c>
      <c r="B155" s="12"/>
      <c r="C155" s="60">
        <f>C113</f>
        <v>148893</v>
      </c>
      <c r="D155" s="3"/>
      <c r="E155" s="60">
        <f>E113</f>
        <v>284513</v>
      </c>
      <c r="F155" s="3"/>
      <c r="G155" s="25">
        <f>SUM(G153:G154)</f>
        <v>146039</v>
      </c>
      <c r="H155" s="3"/>
      <c r="I155" s="25">
        <f>SUM(I153:I154)</f>
        <v>283539</v>
      </c>
      <c r="J155" s="62"/>
    </row>
    <row r="156" spans="1:12" ht="23.25" customHeight="1" thickTop="1">
      <c r="A156" s="11"/>
      <c r="B156" s="12"/>
      <c r="C156" s="3"/>
      <c r="D156" s="3"/>
      <c r="E156" s="3"/>
      <c r="F156" s="3"/>
      <c r="G156" s="3"/>
      <c r="H156" s="3"/>
      <c r="I156" s="3"/>
    </row>
    <row r="157" spans="1:12" ht="23.25" customHeight="1">
      <c r="A157" s="11" t="s">
        <v>158</v>
      </c>
      <c r="B157" s="12"/>
      <c r="C157" s="3"/>
      <c r="D157" s="3"/>
      <c r="E157" s="3"/>
      <c r="F157" s="3"/>
      <c r="G157" s="3"/>
      <c r="H157" s="3"/>
      <c r="I157" s="3"/>
    </row>
    <row r="158" spans="1:12" ht="23.25" customHeight="1">
      <c r="A158" s="39" t="s">
        <v>156</v>
      </c>
      <c r="B158" s="12"/>
      <c r="C158" s="101">
        <f>C160-C159</f>
        <v>-79745</v>
      </c>
      <c r="D158" s="19"/>
      <c r="E158" s="101">
        <v>-227306</v>
      </c>
      <c r="F158" s="61"/>
      <c r="G158" s="61">
        <f>G160-G159</f>
        <v>-79744.799999999988</v>
      </c>
      <c r="H158" s="156"/>
      <c r="I158" s="61">
        <v>-227306</v>
      </c>
      <c r="K158" s="150"/>
    </row>
    <row r="159" spans="1:12" ht="23.25" customHeight="1">
      <c r="A159" s="39" t="s">
        <v>157</v>
      </c>
      <c r="B159" s="12"/>
      <c r="C159" s="102">
        <f>'[1]SH-11 '!X25</f>
        <v>2826</v>
      </c>
      <c r="D159" s="19"/>
      <c r="E159" s="102">
        <v>974</v>
      </c>
      <c r="F159" s="101"/>
      <c r="G159" s="100">
        <v>0</v>
      </c>
      <c r="H159" s="96"/>
      <c r="I159" s="100">
        <v>0</v>
      </c>
      <c r="J159" s="62"/>
      <c r="K159" s="150"/>
    </row>
    <row r="160" spans="1:12" ht="23.25" customHeight="1" thickBot="1">
      <c r="A160" s="11" t="s">
        <v>154</v>
      </c>
      <c r="B160" s="12"/>
      <c r="C160" s="60">
        <f>C150</f>
        <v>-76919</v>
      </c>
      <c r="D160" s="58"/>
      <c r="E160" s="60">
        <f>E150</f>
        <v>-226332</v>
      </c>
      <c r="F160" s="58"/>
      <c r="G160" s="60">
        <f>G150</f>
        <v>-79744.799999999988</v>
      </c>
      <c r="H160" s="58"/>
      <c r="I160" s="60">
        <f>I150</f>
        <v>-227306</v>
      </c>
      <c r="J160" s="62"/>
    </row>
    <row r="161" spans="1:9" ht="23.25" customHeight="1" thickTop="1">
      <c r="A161" s="11"/>
      <c r="B161" s="12"/>
      <c r="C161" s="3"/>
      <c r="D161" s="3"/>
      <c r="E161" s="3"/>
      <c r="F161" s="3"/>
      <c r="G161" s="3"/>
      <c r="H161" s="3"/>
      <c r="I161" s="3"/>
    </row>
    <row r="162" spans="1:9" ht="28.2" customHeight="1" thickBot="1">
      <c r="A162" s="11" t="s">
        <v>159</v>
      </c>
      <c r="B162" s="12"/>
      <c r="C162" s="27">
        <f>C153/'[1]BL3-5'!D77</f>
        <v>0.28722504562905155</v>
      </c>
      <c r="D162" s="26"/>
      <c r="E162" s="27">
        <v>0.6</v>
      </c>
      <c r="F162" s="26"/>
      <c r="G162" s="27">
        <f>G153/'[1]BL3-5'!H77</f>
        <v>0.28722504562905155</v>
      </c>
      <c r="H162" s="26"/>
      <c r="I162" s="27">
        <v>0.6</v>
      </c>
    </row>
    <row r="163" spans="1:9" ht="23.25" customHeight="1" thickTop="1"/>
  </sheetData>
  <mergeCells count="28">
    <mergeCell ref="C132:I132"/>
    <mergeCell ref="C90:I90"/>
    <mergeCell ref="C128:E128"/>
    <mergeCell ref="G128:I128"/>
    <mergeCell ref="C129:E129"/>
    <mergeCell ref="G129:I129"/>
    <mergeCell ref="C130:E130"/>
    <mergeCell ref="G130:I130"/>
    <mergeCell ref="C88:E88"/>
    <mergeCell ref="G88:I88"/>
    <mergeCell ref="C8:I8"/>
    <mergeCell ref="C45:E45"/>
    <mergeCell ref="G45:I45"/>
    <mergeCell ref="C46:E46"/>
    <mergeCell ref="G46:I46"/>
    <mergeCell ref="C47:E47"/>
    <mergeCell ref="G47:I47"/>
    <mergeCell ref="C49:I49"/>
    <mergeCell ref="C86:E86"/>
    <mergeCell ref="G86:I86"/>
    <mergeCell ref="C87:E87"/>
    <mergeCell ref="G87:I87"/>
    <mergeCell ref="C4:E4"/>
    <mergeCell ref="G4:I4"/>
    <mergeCell ref="C5:E5"/>
    <mergeCell ref="G5:I5"/>
    <mergeCell ref="C6:E6"/>
    <mergeCell ref="G6:I6"/>
  </mergeCells>
  <pageMargins left="0.7" right="0.5" top="0.48" bottom="0.5" header="0.5" footer="0.5"/>
  <pageSetup paperSize="9" scale="84" firstPageNumber="6" fitToHeight="0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41" max="16383" man="1"/>
    <brk id="82" max="16383" man="1"/>
    <brk id="12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K98"/>
  <sheetViews>
    <sheetView view="pageBreakPreview" topLeftCell="A46" zoomScale="80" zoomScaleNormal="100" zoomScaleSheetLayoutView="80" workbookViewId="0">
      <selection activeCell="E54" sqref="E54:K77"/>
    </sheetView>
  </sheetViews>
  <sheetFormatPr defaultColWidth="10.125" defaultRowHeight="24.75" customHeight="1"/>
  <cols>
    <col min="1" max="2" width="1.875" style="105" customWidth="1"/>
    <col min="3" max="3" width="70.125" style="105" customWidth="1"/>
    <col min="4" max="4" width="9.875" style="105" customWidth="1"/>
    <col min="5" max="5" width="17.125" style="105" customWidth="1"/>
    <col min="6" max="6" width="1.375" style="105" customWidth="1"/>
    <col min="7" max="7" width="17.125" style="105" customWidth="1"/>
    <col min="8" max="8" width="1.375" style="105" customWidth="1"/>
    <col min="9" max="9" width="17.125" style="105" customWidth="1"/>
    <col min="10" max="10" width="1.375" style="105" customWidth="1"/>
    <col min="11" max="11" width="17.125" style="105" customWidth="1"/>
    <col min="12" max="256" width="10.125" style="105"/>
    <col min="257" max="258" width="1.875" style="105" customWidth="1"/>
    <col min="259" max="259" width="70.125" style="105" customWidth="1"/>
    <col min="260" max="260" width="9.875" style="105" customWidth="1"/>
    <col min="261" max="261" width="17.125" style="105" customWidth="1"/>
    <col min="262" max="262" width="1.375" style="105" customWidth="1"/>
    <col min="263" max="263" width="17.125" style="105" customWidth="1"/>
    <col min="264" max="264" width="1.375" style="105" customWidth="1"/>
    <col min="265" max="265" width="17.125" style="105" customWidth="1"/>
    <col min="266" max="266" width="1.375" style="105" customWidth="1"/>
    <col min="267" max="267" width="17.125" style="105" customWidth="1"/>
    <col min="268" max="512" width="10.125" style="105"/>
    <col min="513" max="514" width="1.875" style="105" customWidth="1"/>
    <col min="515" max="515" width="70.125" style="105" customWidth="1"/>
    <col min="516" max="516" width="9.875" style="105" customWidth="1"/>
    <col min="517" max="517" width="17.125" style="105" customWidth="1"/>
    <col min="518" max="518" width="1.375" style="105" customWidth="1"/>
    <col min="519" max="519" width="17.125" style="105" customWidth="1"/>
    <col min="520" max="520" width="1.375" style="105" customWidth="1"/>
    <col min="521" max="521" width="17.125" style="105" customWidth="1"/>
    <col min="522" max="522" width="1.375" style="105" customWidth="1"/>
    <col min="523" max="523" width="17.125" style="105" customWidth="1"/>
    <col min="524" max="768" width="10.125" style="105"/>
    <col min="769" max="770" width="1.875" style="105" customWidth="1"/>
    <col min="771" max="771" width="70.125" style="105" customWidth="1"/>
    <col min="772" max="772" width="9.875" style="105" customWidth="1"/>
    <col min="773" max="773" width="17.125" style="105" customWidth="1"/>
    <col min="774" max="774" width="1.375" style="105" customWidth="1"/>
    <col min="775" max="775" width="17.125" style="105" customWidth="1"/>
    <col min="776" max="776" width="1.375" style="105" customWidth="1"/>
    <col min="777" max="777" width="17.125" style="105" customWidth="1"/>
    <col min="778" max="778" width="1.375" style="105" customWidth="1"/>
    <col min="779" max="779" width="17.125" style="105" customWidth="1"/>
    <col min="780" max="1024" width="10.125" style="105"/>
    <col min="1025" max="1026" width="1.875" style="105" customWidth="1"/>
    <col min="1027" max="1027" width="70.125" style="105" customWidth="1"/>
    <col min="1028" max="1028" width="9.875" style="105" customWidth="1"/>
    <col min="1029" max="1029" width="17.125" style="105" customWidth="1"/>
    <col min="1030" max="1030" width="1.375" style="105" customWidth="1"/>
    <col min="1031" max="1031" width="17.125" style="105" customWidth="1"/>
    <col min="1032" max="1032" width="1.375" style="105" customWidth="1"/>
    <col min="1033" max="1033" width="17.125" style="105" customWidth="1"/>
    <col min="1034" max="1034" width="1.375" style="105" customWidth="1"/>
    <col min="1035" max="1035" width="17.125" style="105" customWidth="1"/>
    <col min="1036" max="1280" width="10.125" style="105"/>
    <col min="1281" max="1282" width="1.875" style="105" customWidth="1"/>
    <col min="1283" max="1283" width="70.125" style="105" customWidth="1"/>
    <col min="1284" max="1284" width="9.875" style="105" customWidth="1"/>
    <col min="1285" max="1285" width="17.125" style="105" customWidth="1"/>
    <col min="1286" max="1286" width="1.375" style="105" customWidth="1"/>
    <col min="1287" max="1287" width="17.125" style="105" customWidth="1"/>
    <col min="1288" max="1288" width="1.375" style="105" customWidth="1"/>
    <col min="1289" max="1289" width="17.125" style="105" customWidth="1"/>
    <col min="1290" max="1290" width="1.375" style="105" customWidth="1"/>
    <col min="1291" max="1291" width="17.125" style="105" customWidth="1"/>
    <col min="1292" max="1536" width="10.125" style="105"/>
    <col min="1537" max="1538" width="1.875" style="105" customWidth="1"/>
    <col min="1539" max="1539" width="70.125" style="105" customWidth="1"/>
    <col min="1540" max="1540" width="9.875" style="105" customWidth="1"/>
    <col min="1541" max="1541" width="17.125" style="105" customWidth="1"/>
    <col min="1542" max="1542" width="1.375" style="105" customWidth="1"/>
    <col min="1543" max="1543" width="17.125" style="105" customWidth="1"/>
    <col min="1544" max="1544" width="1.375" style="105" customWidth="1"/>
    <col min="1545" max="1545" width="17.125" style="105" customWidth="1"/>
    <col min="1546" max="1546" width="1.375" style="105" customWidth="1"/>
    <col min="1547" max="1547" width="17.125" style="105" customWidth="1"/>
    <col min="1548" max="1792" width="10.125" style="105"/>
    <col min="1793" max="1794" width="1.875" style="105" customWidth="1"/>
    <col min="1795" max="1795" width="70.125" style="105" customWidth="1"/>
    <col min="1796" max="1796" width="9.875" style="105" customWidth="1"/>
    <col min="1797" max="1797" width="17.125" style="105" customWidth="1"/>
    <col min="1798" max="1798" width="1.375" style="105" customWidth="1"/>
    <col min="1799" max="1799" width="17.125" style="105" customWidth="1"/>
    <col min="1800" max="1800" width="1.375" style="105" customWidth="1"/>
    <col min="1801" max="1801" width="17.125" style="105" customWidth="1"/>
    <col min="1802" max="1802" width="1.375" style="105" customWidth="1"/>
    <col min="1803" max="1803" width="17.125" style="105" customWidth="1"/>
    <col min="1804" max="2048" width="10.125" style="105"/>
    <col min="2049" max="2050" width="1.875" style="105" customWidth="1"/>
    <col min="2051" max="2051" width="70.125" style="105" customWidth="1"/>
    <col min="2052" max="2052" width="9.875" style="105" customWidth="1"/>
    <col min="2053" max="2053" width="17.125" style="105" customWidth="1"/>
    <col min="2054" max="2054" width="1.375" style="105" customWidth="1"/>
    <col min="2055" max="2055" width="17.125" style="105" customWidth="1"/>
    <col min="2056" max="2056" width="1.375" style="105" customWidth="1"/>
    <col min="2057" max="2057" width="17.125" style="105" customWidth="1"/>
    <col min="2058" max="2058" width="1.375" style="105" customWidth="1"/>
    <col min="2059" max="2059" width="17.125" style="105" customWidth="1"/>
    <col min="2060" max="2304" width="10.125" style="105"/>
    <col min="2305" max="2306" width="1.875" style="105" customWidth="1"/>
    <col min="2307" max="2307" width="70.125" style="105" customWidth="1"/>
    <col min="2308" max="2308" width="9.875" style="105" customWidth="1"/>
    <col min="2309" max="2309" width="17.125" style="105" customWidth="1"/>
    <col min="2310" max="2310" width="1.375" style="105" customWidth="1"/>
    <col min="2311" max="2311" width="17.125" style="105" customWidth="1"/>
    <col min="2312" max="2312" width="1.375" style="105" customWidth="1"/>
    <col min="2313" max="2313" width="17.125" style="105" customWidth="1"/>
    <col min="2314" max="2314" width="1.375" style="105" customWidth="1"/>
    <col min="2315" max="2315" width="17.125" style="105" customWidth="1"/>
    <col min="2316" max="2560" width="10.125" style="105"/>
    <col min="2561" max="2562" width="1.875" style="105" customWidth="1"/>
    <col min="2563" max="2563" width="70.125" style="105" customWidth="1"/>
    <col min="2564" max="2564" width="9.875" style="105" customWidth="1"/>
    <col min="2565" max="2565" width="17.125" style="105" customWidth="1"/>
    <col min="2566" max="2566" width="1.375" style="105" customWidth="1"/>
    <col min="2567" max="2567" width="17.125" style="105" customWidth="1"/>
    <col min="2568" max="2568" width="1.375" style="105" customWidth="1"/>
    <col min="2569" max="2569" width="17.125" style="105" customWidth="1"/>
    <col min="2570" max="2570" width="1.375" style="105" customWidth="1"/>
    <col min="2571" max="2571" width="17.125" style="105" customWidth="1"/>
    <col min="2572" max="2816" width="10.125" style="105"/>
    <col min="2817" max="2818" width="1.875" style="105" customWidth="1"/>
    <col min="2819" max="2819" width="70.125" style="105" customWidth="1"/>
    <col min="2820" max="2820" width="9.875" style="105" customWidth="1"/>
    <col min="2821" max="2821" width="17.125" style="105" customWidth="1"/>
    <col min="2822" max="2822" width="1.375" style="105" customWidth="1"/>
    <col min="2823" max="2823" width="17.125" style="105" customWidth="1"/>
    <col min="2824" max="2824" width="1.375" style="105" customWidth="1"/>
    <col min="2825" max="2825" width="17.125" style="105" customWidth="1"/>
    <col min="2826" max="2826" width="1.375" style="105" customWidth="1"/>
    <col min="2827" max="2827" width="17.125" style="105" customWidth="1"/>
    <col min="2828" max="3072" width="10.125" style="105"/>
    <col min="3073" max="3074" width="1.875" style="105" customWidth="1"/>
    <col min="3075" max="3075" width="70.125" style="105" customWidth="1"/>
    <col min="3076" max="3076" width="9.875" style="105" customWidth="1"/>
    <col min="3077" max="3077" width="17.125" style="105" customWidth="1"/>
    <col min="3078" max="3078" width="1.375" style="105" customWidth="1"/>
    <col min="3079" max="3079" width="17.125" style="105" customWidth="1"/>
    <col min="3080" max="3080" width="1.375" style="105" customWidth="1"/>
    <col min="3081" max="3081" width="17.125" style="105" customWidth="1"/>
    <col min="3082" max="3082" width="1.375" style="105" customWidth="1"/>
    <col min="3083" max="3083" width="17.125" style="105" customWidth="1"/>
    <col min="3084" max="3328" width="10.125" style="105"/>
    <col min="3329" max="3330" width="1.875" style="105" customWidth="1"/>
    <col min="3331" max="3331" width="70.125" style="105" customWidth="1"/>
    <col min="3332" max="3332" width="9.875" style="105" customWidth="1"/>
    <col min="3333" max="3333" width="17.125" style="105" customWidth="1"/>
    <col min="3334" max="3334" width="1.375" style="105" customWidth="1"/>
    <col min="3335" max="3335" width="17.125" style="105" customWidth="1"/>
    <col min="3336" max="3336" width="1.375" style="105" customWidth="1"/>
    <col min="3337" max="3337" width="17.125" style="105" customWidth="1"/>
    <col min="3338" max="3338" width="1.375" style="105" customWidth="1"/>
    <col min="3339" max="3339" width="17.125" style="105" customWidth="1"/>
    <col min="3340" max="3584" width="10.125" style="105"/>
    <col min="3585" max="3586" width="1.875" style="105" customWidth="1"/>
    <col min="3587" max="3587" width="70.125" style="105" customWidth="1"/>
    <col min="3588" max="3588" width="9.875" style="105" customWidth="1"/>
    <col min="3589" max="3589" width="17.125" style="105" customWidth="1"/>
    <col min="3590" max="3590" width="1.375" style="105" customWidth="1"/>
    <col min="3591" max="3591" width="17.125" style="105" customWidth="1"/>
    <col min="3592" max="3592" width="1.375" style="105" customWidth="1"/>
    <col min="3593" max="3593" width="17.125" style="105" customWidth="1"/>
    <col min="3594" max="3594" width="1.375" style="105" customWidth="1"/>
    <col min="3595" max="3595" width="17.125" style="105" customWidth="1"/>
    <col min="3596" max="3840" width="10.125" style="105"/>
    <col min="3841" max="3842" width="1.875" style="105" customWidth="1"/>
    <col min="3843" max="3843" width="70.125" style="105" customWidth="1"/>
    <col min="3844" max="3844" width="9.875" style="105" customWidth="1"/>
    <col min="3845" max="3845" width="17.125" style="105" customWidth="1"/>
    <col min="3846" max="3846" width="1.375" style="105" customWidth="1"/>
    <col min="3847" max="3847" width="17.125" style="105" customWidth="1"/>
    <col min="3848" max="3848" width="1.375" style="105" customWidth="1"/>
    <col min="3849" max="3849" width="17.125" style="105" customWidth="1"/>
    <col min="3850" max="3850" width="1.375" style="105" customWidth="1"/>
    <col min="3851" max="3851" width="17.125" style="105" customWidth="1"/>
    <col min="3852" max="4096" width="10.125" style="105"/>
    <col min="4097" max="4098" width="1.875" style="105" customWidth="1"/>
    <col min="4099" max="4099" width="70.125" style="105" customWidth="1"/>
    <col min="4100" max="4100" width="9.875" style="105" customWidth="1"/>
    <col min="4101" max="4101" width="17.125" style="105" customWidth="1"/>
    <col min="4102" max="4102" width="1.375" style="105" customWidth="1"/>
    <col min="4103" max="4103" width="17.125" style="105" customWidth="1"/>
    <col min="4104" max="4104" width="1.375" style="105" customWidth="1"/>
    <col min="4105" max="4105" width="17.125" style="105" customWidth="1"/>
    <col min="4106" max="4106" width="1.375" style="105" customWidth="1"/>
    <col min="4107" max="4107" width="17.125" style="105" customWidth="1"/>
    <col min="4108" max="4352" width="10.125" style="105"/>
    <col min="4353" max="4354" width="1.875" style="105" customWidth="1"/>
    <col min="4355" max="4355" width="70.125" style="105" customWidth="1"/>
    <col min="4356" max="4356" width="9.875" style="105" customWidth="1"/>
    <col min="4357" max="4357" width="17.125" style="105" customWidth="1"/>
    <col min="4358" max="4358" width="1.375" style="105" customWidth="1"/>
    <col min="4359" max="4359" width="17.125" style="105" customWidth="1"/>
    <col min="4360" max="4360" width="1.375" style="105" customWidth="1"/>
    <col min="4361" max="4361" width="17.125" style="105" customWidth="1"/>
    <col min="4362" max="4362" width="1.375" style="105" customWidth="1"/>
    <col min="4363" max="4363" width="17.125" style="105" customWidth="1"/>
    <col min="4364" max="4608" width="10.125" style="105"/>
    <col min="4609" max="4610" width="1.875" style="105" customWidth="1"/>
    <col min="4611" max="4611" width="70.125" style="105" customWidth="1"/>
    <col min="4612" max="4612" width="9.875" style="105" customWidth="1"/>
    <col min="4613" max="4613" width="17.125" style="105" customWidth="1"/>
    <col min="4614" max="4614" width="1.375" style="105" customWidth="1"/>
    <col min="4615" max="4615" width="17.125" style="105" customWidth="1"/>
    <col min="4616" max="4616" width="1.375" style="105" customWidth="1"/>
    <col min="4617" max="4617" width="17.125" style="105" customWidth="1"/>
    <col min="4618" max="4618" width="1.375" style="105" customWidth="1"/>
    <col min="4619" max="4619" width="17.125" style="105" customWidth="1"/>
    <col min="4620" max="4864" width="10.125" style="105"/>
    <col min="4865" max="4866" width="1.875" style="105" customWidth="1"/>
    <col min="4867" max="4867" width="70.125" style="105" customWidth="1"/>
    <col min="4868" max="4868" width="9.875" style="105" customWidth="1"/>
    <col min="4869" max="4869" width="17.125" style="105" customWidth="1"/>
    <col min="4870" max="4870" width="1.375" style="105" customWidth="1"/>
    <col min="4871" max="4871" width="17.125" style="105" customWidth="1"/>
    <col min="4872" max="4872" width="1.375" style="105" customWidth="1"/>
    <col min="4873" max="4873" width="17.125" style="105" customWidth="1"/>
    <col min="4874" max="4874" width="1.375" style="105" customWidth="1"/>
    <col min="4875" max="4875" width="17.125" style="105" customWidth="1"/>
    <col min="4876" max="5120" width="10.125" style="105"/>
    <col min="5121" max="5122" width="1.875" style="105" customWidth="1"/>
    <col min="5123" max="5123" width="70.125" style="105" customWidth="1"/>
    <col min="5124" max="5124" width="9.875" style="105" customWidth="1"/>
    <col min="5125" max="5125" width="17.125" style="105" customWidth="1"/>
    <col min="5126" max="5126" width="1.375" style="105" customWidth="1"/>
    <col min="5127" max="5127" width="17.125" style="105" customWidth="1"/>
    <col min="5128" max="5128" width="1.375" style="105" customWidth="1"/>
    <col min="5129" max="5129" width="17.125" style="105" customWidth="1"/>
    <col min="5130" max="5130" width="1.375" style="105" customWidth="1"/>
    <col min="5131" max="5131" width="17.125" style="105" customWidth="1"/>
    <col min="5132" max="5376" width="10.125" style="105"/>
    <col min="5377" max="5378" width="1.875" style="105" customWidth="1"/>
    <col min="5379" max="5379" width="70.125" style="105" customWidth="1"/>
    <col min="5380" max="5380" width="9.875" style="105" customWidth="1"/>
    <col min="5381" max="5381" width="17.125" style="105" customWidth="1"/>
    <col min="5382" max="5382" width="1.375" style="105" customWidth="1"/>
    <col min="5383" max="5383" width="17.125" style="105" customWidth="1"/>
    <col min="5384" max="5384" width="1.375" style="105" customWidth="1"/>
    <col min="5385" max="5385" width="17.125" style="105" customWidth="1"/>
    <col min="5386" max="5386" width="1.375" style="105" customWidth="1"/>
    <col min="5387" max="5387" width="17.125" style="105" customWidth="1"/>
    <col min="5388" max="5632" width="10.125" style="105"/>
    <col min="5633" max="5634" width="1.875" style="105" customWidth="1"/>
    <col min="5635" max="5635" width="70.125" style="105" customWidth="1"/>
    <col min="5636" max="5636" width="9.875" style="105" customWidth="1"/>
    <col min="5637" max="5637" width="17.125" style="105" customWidth="1"/>
    <col min="5638" max="5638" width="1.375" style="105" customWidth="1"/>
    <col min="5639" max="5639" width="17.125" style="105" customWidth="1"/>
    <col min="5640" max="5640" width="1.375" style="105" customWidth="1"/>
    <col min="5641" max="5641" width="17.125" style="105" customWidth="1"/>
    <col min="5642" max="5642" width="1.375" style="105" customWidth="1"/>
    <col min="5643" max="5643" width="17.125" style="105" customWidth="1"/>
    <col min="5644" max="5888" width="10.125" style="105"/>
    <col min="5889" max="5890" width="1.875" style="105" customWidth="1"/>
    <col min="5891" max="5891" width="70.125" style="105" customWidth="1"/>
    <col min="5892" max="5892" width="9.875" style="105" customWidth="1"/>
    <col min="5893" max="5893" width="17.125" style="105" customWidth="1"/>
    <col min="5894" max="5894" width="1.375" style="105" customWidth="1"/>
    <col min="5895" max="5895" width="17.125" style="105" customWidth="1"/>
    <col min="5896" max="5896" width="1.375" style="105" customWidth="1"/>
    <col min="5897" max="5897" width="17.125" style="105" customWidth="1"/>
    <col min="5898" max="5898" width="1.375" style="105" customWidth="1"/>
    <col min="5899" max="5899" width="17.125" style="105" customWidth="1"/>
    <col min="5900" max="6144" width="10.125" style="105"/>
    <col min="6145" max="6146" width="1.875" style="105" customWidth="1"/>
    <col min="6147" max="6147" width="70.125" style="105" customWidth="1"/>
    <col min="6148" max="6148" width="9.875" style="105" customWidth="1"/>
    <col min="6149" max="6149" width="17.125" style="105" customWidth="1"/>
    <col min="6150" max="6150" width="1.375" style="105" customWidth="1"/>
    <col min="6151" max="6151" width="17.125" style="105" customWidth="1"/>
    <col min="6152" max="6152" width="1.375" style="105" customWidth="1"/>
    <col min="6153" max="6153" width="17.125" style="105" customWidth="1"/>
    <col min="6154" max="6154" width="1.375" style="105" customWidth="1"/>
    <col min="6155" max="6155" width="17.125" style="105" customWidth="1"/>
    <col min="6156" max="6400" width="10.125" style="105"/>
    <col min="6401" max="6402" width="1.875" style="105" customWidth="1"/>
    <col min="6403" max="6403" width="70.125" style="105" customWidth="1"/>
    <col min="6404" max="6404" width="9.875" style="105" customWidth="1"/>
    <col min="6405" max="6405" width="17.125" style="105" customWidth="1"/>
    <col min="6406" max="6406" width="1.375" style="105" customWidth="1"/>
    <col min="6407" max="6407" width="17.125" style="105" customWidth="1"/>
    <col min="6408" max="6408" width="1.375" style="105" customWidth="1"/>
    <col min="6409" max="6409" width="17.125" style="105" customWidth="1"/>
    <col min="6410" max="6410" width="1.375" style="105" customWidth="1"/>
    <col min="6411" max="6411" width="17.125" style="105" customWidth="1"/>
    <col min="6412" max="6656" width="10.125" style="105"/>
    <col min="6657" max="6658" width="1.875" style="105" customWidth="1"/>
    <col min="6659" max="6659" width="70.125" style="105" customWidth="1"/>
    <col min="6660" max="6660" width="9.875" style="105" customWidth="1"/>
    <col min="6661" max="6661" width="17.125" style="105" customWidth="1"/>
    <col min="6662" max="6662" width="1.375" style="105" customWidth="1"/>
    <col min="6663" max="6663" width="17.125" style="105" customWidth="1"/>
    <col min="6664" max="6664" width="1.375" style="105" customWidth="1"/>
    <col min="6665" max="6665" width="17.125" style="105" customWidth="1"/>
    <col min="6666" max="6666" width="1.375" style="105" customWidth="1"/>
    <col min="6667" max="6667" width="17.125" style="105" customWidth="1"/>
    <col min="6668" max="6912" width="10.125" style="105"/>
    <col min="6913" max="6914" width="1.875" style="105" customWidth="1"/>
    <col min="6915" max="6915" width="70.125" style="105" customWidth="1"/>
    <col min="6916" max="6916" width="9.875" style="105" customWidth="1"/>
    <col min="6917" max="6917" width="17.125" style="105" customWidth="1"/>
    <col min="6918" max="6918" width="1.375" style="105" customWidth="1"/>
    <col min="6919" max="6919" width="17.125" style="105" customWidth="1"/>
    <col min="6920" max="6920" width="1.375" style="105" customWidth="1"/>
    <col min="6921" max="6921" width="17.125" style="105" customWidth="1"/>
    <col min="6922" max="6922" width="1.375" style="105" customWidth="1"/>
    <col min="6923" max="6923" width="17.125" style="105" customWidth="1"/>
    <col min="6924" max="7168" width="10.125" style="105"/>
    <col min="7169" max="7170" width="1.875" style="105" customWidth="1"/>
    <col min="7171" max="7171" width="70.125" style="105" customWidth="1"/>
    <col min="7172" max="7172" width="9.875" style="105" customWidth="1"/>
    <col min="7173" max="7173" width="17.125" style="105" customWidth="1"/>
    <col min="7174" max="7174" width="1.375" style="105" customWidth="1"/>
    <col min="7175" max="7175" width="17.125" style="105" customWidth="1"/>
    <col min="7176" max="7176" width="1.375" style="105" customWidth="1"/>
    <col min="7177" max="7177" width="17.125" style="105" customWidth="1"/>
    <col min="7178" max="7178" width="1.375" style="105" customWidth="1"/>
    <col min="7179" max="7179" width="17.125" style="105" customWidth="1"/>
    <col min="7180" max="7424" width="10.125" style="105"/>
    <col min="7425" max="7426" width="1.875" style="105" customWidth="1"/>
    <col min="7427" max="7427" width="70.125" style="105" customWidth="1"/>
    <col min="7428" max="7428" width="9.875" style="105" customWidth="1"/>
    <col min="7429" max="7429" width="17.125" style="105" customWidth="1"/>
    <col min="7430" max="7430" width="1.375" style="105" customWidth="1"/>
    <col min="7431" max="7431" width="17.125" style="105" customWidth="1"/>
    <col min="7432" max="7432" width="1.375" style="105" customWidth="1"/>
    <col min="7433" max="7433" width="17.125" style="105" customWidth="1"/>
    <col min="7434" max="7434" width="1.375" style="105" customWidth="1"/>
    <col min="7435" max="7435" width="17.125" style="105" customWidth="1"/>
    <col min="7436" max="7680" width="10.125" style="105"/>
    <col min="7681" max="7682" width="1.875" style="105" customWidth="1"/>
    <col min="7683" max="7683" width="70.125" style="105" customWidth="1"/>
    <col min="7684" max="7684" width="9.875" style="105" customWidth="1"/>
    <col min="7685" max="7685" width="17.125" style="105" customWidth="1"/>
    <col min="7686" max="7686" width="1.375" style="105" customWidth="1"/>
    <col min="7687" max="7687" width="17.125" style="105" customWidth="1"/>
    <col min="7688" max="7688" width="1.375" style="105" customWidth="1"/>
    <col min="7689" max="7689" width="17.125" style="105" customWidth="1"/>
    <col min="7690" max="7690" width="1.375" style="105" customWidth="1"/>
    <col min="7691" max="7691" width="17.125" style="105" customWidth="1"/>
    <col min="7692" max="7936" width="10.125" style="105"/>
    <col min="7937" max="7938" width="1.875" style="105" customWidth="1"/>
    <col min="7939" max="7939" width="70.125" style="105" customWidth="1"/>
    <col min="7940" max="7940" width="9.875" style="105" customWidth="1"/>
    <col min="7941" max="7941" width="17.125" style="105" customWidth="1"/>
    <col min="7942" max="7942" width="1.375" style="105" customWidth="1"/>
    <col min="7943" max="7943" width="17.125" style="105" customWidth="1"/>
    <col min="7944" max="7944" width="1.375" style="105" customWidth="1"/>
    <col min="7945" max="7945" width="17.125" style="105" customWidth="1"/>
    <col min="7946" max="7946" width="1.375" style="105" customWidth="1"/>
    <col min="7947" max="7947" width="17.125" style="105" customWidth="1"/>
    <col min="7948" max="8192" width="10.125" style="105"/>
    <col min="8193" max="8194" width="1.875" style="105" customWidth="1"/>
    <col min="8195" max="8195" width="70.125" style="105" customWidth="1"/>
    <col min="8196" max="8196" width="9.875" style="105" customWidth="1"/>
    <col min="8197" max="8197" width="17.125" style="105" customWidth="1"/>
    <col min="8198" max="8198" width="1.375" style="105" customWidth="1"/>
    <col min="8199" max="8199" width="17.125" style="105" customWidth="1"/>
    <col min="8200" max="8200" width="1.375" style="105" customWidth="1"/>
    <col min="8201" max="8201" width="17.125" style="105" customWidth="1"/>
    <col min="8202" max="8202" width="1.375" style="105" customWidth="1"/>
    <col min="8203" max="8203" width="17.125" style="105" customWidth="1"/>
    <col min="8204" max="8448" width="10.125" style="105"/>
    <col min="8449" max="8450" width="1.875" style="105" customWidth="1"/>
    <col min="8451" max="8451" width="70.125" style="105" customWidth="1"/>
    <col min="8452" max="8452" width="9.875" style="105" customWidth="1"/>
    <col min="8453" max="8453" width="17.125" style="105" customWidth="1"/>
    <col min="8454" max="8454" width="1.375" style="105" customWidth="1"/>
    <col min="8455" max="8455" width="17.125" style="105" customWidth="1"/>
    <col min="8456" max="8456" width="1.375" style="105" customWidth="1"/>
    <col min="8457" max="8457" width="17.125" style="105" customWidth="1"/>
    <col min="8458" max="8458" width="1.375" style="105" customWidth="1"/>
    <col min="8459" max="8459" width="17.125" style="105" customWidth="1"/>
    <col min="8460" max="8704" width="10.125" style="105"/>
    <col min="8705" max="8706" width="1.875" style="105" customWidth="1"/>
    <col min="8707" max="8707" width="70.125" style="105" customWidth="1"/>
    <col min="8708" max="8708" width="9.875" style="105" customWidth="1"/>
    <col min="8709" max="8709" width="17.125" style="105" customWidth="1"/>
    <col min="8710" max="8710" width="1.375" style="105" customWidth="1"/>
    <col min="8711" max="8711" width="17.125" style="105" customWidth="1"/>
    <col min="8712" max="8712" width="1.375" style="105" customWidth="1"/>
    <col min="8713" max="8713" width="17.125" style="105" customWidth="1"/>
    <col min="8714" max="8714" width="1.375" style="105" customWidth="1"/>
    <col min="8715" max="8715" width="17.125" style="105" customWidth="1"/>
    <col min="8716" max="8960" width="10.125" style="105"/>
    <col min="8961" max="8962" width="1.875" style="105" customWidth="1"/>
    <col min="8963" max="8963" width="70.125" style="105" customWidth="1"/>
    <col min="8964" max="8964" width="9.875" style="105" customWidth="1"/>
    <col min="8965" max="8965" width="17.125" style="105" customWidth="1"/>
    <col min="8966" max="8966" width="1.375" style="105" customWidth="1"/>
    <col min="8967" max="8967" width="17.125" style="105" customWidth="1"/>
    <col min="8968" max="8968" width="1.375" style="105" customWidth="1"/>
    <col min="8969" max="8969" width="17.125" style="105" customWidth="1"/>
    <col min="8970" max="8970" width="1.375" style="105" customWidth="1"/>
    <col min="8971" max="8971" width="17.125" style="105" customWidth="1"/>
    <col min="8972" max="9216" width="10.125" style="105"/>
    <col min="9217" max="9218" width="1.875" style="105" customWidth="1"/>
    <col min="9219" max="9219" width="70.125" style="105" customWidth="1"/>
    <col min="9220" max="9220" width="9.875" style="105" customWidth="1"/>
    <col min="9221" max="9221" width="17.125" style="105" customWidth="1"/>
    <col min="9222" max="9222" width="1.375" style="105" customWidth="1"/>
    <col min="9223" max="9223" width="17.125" style="105" customWidth="1"/>
    <col min="9224" max="9224" width="1.375" style="105" customWidth="1"/>
    <col min="9225" max="9225" width="17.125" style="105" customWidth="1"/>
    <col min="9226" max="9226" width="1.375" style="105" customWidth="1"/>
    <col min="9227" max="9227" width="17.125" style="105" customWidth="1"/>
    <col min="9228" max="9472" width="10.125" style="105"/>
    <col min="9473" max="9474" width="1.875" style="105" customWidth="1"/>
    <col min="9475" max="9475" width="70.125" style="105" customWidth="1"/>
    <col min="9476" max="9476" width="9.875" style="105" customWidth="1"/>
    <col min="9477" max="9477" width="17.125" style="105" customWidth="1"/>
    <col min="9478" max="9478" width="1.375" style="105" customWidth="1"/>
    <col min="9479" max="9479" width="17.125" style="105" customWidth="1"/>
    <col min="9480" max="9480" width="1.375" style="105" customWidth="1"/>
    <col min="9481" max="9481" width="17.125" style="105" customWidth="1"/>
    <col min="9482" max="9482" width="1.375" style="105" customWidth="1"/>
    <col min="9483" max="9483" width="17.125" style="105" customWidth="1"/>
    <col min="9484" max="9728" width="10.125" style="105"/>
    <col min="9729" max="9730" width="1.875" style="105" customWidth="1"/>
    <col min="9731" max="9731" width="70.125" style="105" customWidth="1"/>
    <col min="9732" max="9732" width="9.875" style="105" customWidth="1"/>
    <col min="9733" max="9733" width="17.125" style="105" customWidth="1"/>
    <col min="9734" max="9734" width="1.375" style="105" customWidth="1"/>
    <col min="9735" max="9735" width="17.125" style="105" customWidth="1"/>
    <col min="9736" max="9736" width="1.375" style="105" customWidth="1"/>
    <col min="9737" max="9737" width="17.125" style="105" customWidth="1"/>
    <col min="9738" max="9738" width="1.375" style="105" customWidth="1"/>
    <col min="9739" max="9739" width="17.125" style="105" customWidth="1"/>
    <col min="9740" max="9984" width="10.125" style="105"/>
    <col min="9985" max="9986" width="1.875" style="105" customWidth="1"/>
    <col min="9987" max="9987" width="70.125" style="105" customWidth="1"/>
    <col min="9988" max="9988" width="9.875" style="105" customWidth="1"/>
    <col min="9989" max="9989" width="17.125" style="105" customWidth="1"/>
    <col min="9990" max="9990" width="1.375" style="105" customWidth="1"/>
    <col min="9991" max="9991" width="17.125" style="105" customWidth="1"/>
    <col min="9992" max="9992" width="1.375" style="105" customWidth="1"/>
    <col min="9993" max="9993" width="17.125" style="105" customWidth="1"/>
    <col min="9994" max="9994" width="1.375" style="105" customWidth="1"/>
    <col min="9995" max="9995" width="17.125" style="105" customWidth="1"/>
    <col min="9996" max="10240" width="10.125" style="105"/>
    <col min="10241" max="10242" width="1.875" style="105" customWidth="1"/>
    <col min="10243" max="10243" width="70.125" style="105" customWidth="1"/>
    <col min="10244" max="10244" width="9.875" style="105" customWidth="1"/>
    <col min="10245" max="10245" width="17.125" style="105" customWidth="1"/>
    <col min="10246" max="10246" width="1.375" style="105" customWidth="1"/>
    <col min="10247" max="10247" width="17.125" style="105" customWidth="1"/>
    <col min="10248" max="10248" width="1.375" style="105" customWidth="1"/>
    <col min="10249" max="10249" width="17.125" style="105" customWidth="1"/>
    <col min="10250" max="10250" width="1.375" style="105" customWidth="1"/>
    <col min="10251" max="10251" width="17.125" style="105" customWidth="1"/>
    <col min="10252" max="10496" width="10.125" style="105"/>
    <col min="10497" max="10498" width="1.875" style="105" customWidth="1"/>
    <col min="10499" max="10499" width="70.125" style="105" customWidth="1"/>
    <col min="10500" max="10500" width="9.875" style="105" customWidth="1"/>
    <col min="10501" max="10501" width="17.125" style="105" customWidth="1"/>
    <col min="10502" max="10502" width="1.375" style="105" customWidth="1"/>
    <col min="10503" max="10503" width="17.125" style="105" customWidth="1"/>
    <col min="10504" max="10504" width="1.375" style="105" customWidth="1"/>
    <col min="10505" max="10505" width="17.125" style="105" customWidth="1"/>
    <col min="10506" max="10506" width="1.375" style="105" customWidth="1"/>
    <col min="10507" max="10507" width="17.125" style="105" customWidth="1"/>
    <col min="10508" max="10752" width="10.125" style="105"/>
    <col min="10753" max="10754" width="1.875" style="105" customWidth="1"/>
    <col min="10755" max="10755" width="70.125" style="105" customWidth="1"/>
    <col min="10756" max="10756" width="9.875" style="105" customWidth="1"/>
    <col min="10757" max="10757" width="17.125" style="105" customWidth="1"/>
    <col min="10758" max="10758" width="1.375" style="105" customWidth="1"/>
    <col min="10759" max="10759" width="17.125" style="105" customWidth="1"/>
    <col min="10760" max="10760" width="1.375" style="105" customWidth="1"/>
    <col min="10761" max="10761" width="17.125" style="105" customWidth="1"/>
    <col min="10762" max="10762" width="1.375" style="105" customWidth="1"/>
    <col min="10763" max="10763" width="17.125" style="105" customWidth="1"/>
    <col min="10764" max="11008" width="10.125" style="105"/>
    <col min="11009" max="11010" width="1.875" style="105" customWidth="1"/>
    <col min="11011" max="11011" width="70.125" style="105" customWidth="1"/>
    <col min="11012" max="11012" width="9.875" style="105" customWidth="1"/>
    <col min="11013" max="11013" width="17.125" style="105" customWidth="1"/>
    <col min="11014" max="11014" width="1.375" style="105" customWidth="1"/>
    <col min="11015" max="11015" width="17.125" style="105" customWidth="1"/>
    <col min="11016" max="11016" width="1.375" style="105" customWidth="1"/>
    <col min="11017" max="11017" width="17.125" style="105" customWidth="1"/>
    <col min="11018" max="11018" width="1.375" style="105" customWidth="1"/>
    <col min="11019" max="11019" width="17.125" style="105" customWidth="1"/>
    <col min="11020" max="11264" width="10.125" style="105"/>
    <col min="11265" max="11266" width="1.875" style="105" customWidth="1"/>
    <col min="11267" max="11267" width="70.125" style="105" customWidth="1"/>
    <col min="11268" max="11268" width="9.875" style="105" customWidth="1"/>
    <col min="11269" max="11269" width="17.125" style="105" customWidth="1"/>
    <col min="11270" max="11270" width="1.375" style="105" customWidth="1"/>
    <col min="11271" max="11271" width="17.125" style="105" customWidth="1"/>
    <col min="11272" max="11272" width="1.375" style="105" customWidth="1"/>
    <col min="11273" max="11273" width="17.125" style="105" customWidth="1"/>
    <col min="11274" max="11274" width="1.375" style="105" customWidth="1"/>
    <col min="11275" max="11275" width="17.125" style="105" customWidth="1"/>
    <col min="11276" max="11520" width="10.125" style="105"/>
    <col min="11521" max="11522" width="1.875" style="105" customWidth="1"/>
    <col min="11523" max="11523" width="70.125" style="105" customWidth="1"/>
    <col min="11524" max="11524" width="9.875" style="105" customWidth="1"/>
    <col min="11525" max="11525" width="17.125" style="105" customWidth="1"/>
    <col min="11526" max="11526" width="1.375" style="105" customWidth="1"/>
    <col min="11527" max="11527" width="17.125" style="105" customWidth="1"/>
    <col min="11528" max="11528" width="1.375" style="105" customWidth="1"/>
    <col min="11529" max="11529" width="17.125" style="105" customWidth="1"/>
    <col min="11530" max="11530" width="1.375" style="105" customWidth="1"/>
    <col min="11531" max="11531" width="17.125" style="105" customWidth="1"/>
    <col min="11532" max="11776" width="10.125" style="105"/>
    <col min="11777" max="11778" width="1.875" style="105" customWidth="1"/>
    <col min="11779" max="11779" width="70.125" style="105" customWidth="1"/>
    <col min="11780" max="11780" width="9.875" style="105" customWidth="1"/>
    <col min="11781" max="11781" width="17.125" style="105" customWidth="1"/>
    <col min="11782" max="11782" width="1.375" style="105" customWidth="1"/>
    <col min="11783" max="11783" width="17.125" style="105" customWidth="1"/>
    <col min="11784" max="11784" width="1.375" style="105" customWidth="1"/>
    <col min="11785" max="11785" width="17.125" style="105" customWidth="1"/>
    <col min="11786" max="11786" width="1.375" style="105" customWidth="1"/>
    <col min="11787" max="11787" width="17.125" style="105" customWidth="1"/>
    <col min="11788" max="12032" width="10.125" style="105"/>
    <col min="12033" max="12034" width="1.875" style="105" customWidth="1"/>
    <col min="12035" max="12035" width="70.125" style="105" customWidth="1"/>
    <col min="12036" max="12036" width="9.875" style="105" customWidth="1"/>
    <col min="12037" max="12037" width="17.125" style="105" customWidth="1"/>
    <col min="12038" max="12038" width="1.375" style="105" customWidth="1"/>
    <col min="12039" max="12039" width="17.125" style="105" customWidth="1"/>
    <col min="12040" max="12040" width="1.375" style="105" customWidth="1"/>
    <col min="12041" max="12041" width="17.125" style="105" customWidth="1"/>
    <col min="12042" max="12042" width="1.375" style="105" customWidth="1"/>
    <col min="12043" max="12043" width="17.125" style="105" customWidth="1"/>
    <col min="12044" max="12288" width="10.125" style="105"/>
    <col min="12289" max="12290" width="1.875" style="105" customWidth="1"/>
    <col min="12291" max="12291" width="70.125" style="105" customWidth="1"/>
    <col min="12292" max="12292" width="9.875" style="105" customWidth="1"/>
    <col min="12293" max="12293" width="17.125" style="105" customWidth="1"/>
    <col min="12294" max="12294" width="1.375" style="105" customWidth="1"/>
    <col min="12295" max="12295" width="17.125" style="105" customWidth="1"/>
    <col min="12296" max="12296" width="1.375" style="105" customWidth="1"/>
    <col min="12297" max="12297" width="17.125" style="105" customWidth="1"/>
    <col min="12298" max="12298" width="1.375" style="105" customWidth="1"/>
    <col min="12299" max="12299" width="17.125" style="105" customWidth="1"/>
    <col min="12300" max="12544" width="10.125" style="105"/>
    <col min="12545" max="12546" width="1.875" style="105" customWidth="1"/>
    <col min="12547" max="12547" width="70.125" style="105" customWidth="1"/>
    <col min="12548" max="12548" width="9.875" style="105" customWidth="1"/>
    <col min="12549" max="12549" width="17.125" style="105" customWidth="1"/>
    <col min="12550" max="12550" width="1.375" style="105" customWidth="1"/>
    <col min="12551" max="12551" width="17.125" style="105" customWidth="1"/>
    <col min="12552" max="12552" width="1.375" style="105" customWidth="1"/>
    <col min="12553" max="12553" width="17.125" style="105" customWidth="1"/>
    <col min="12554" max="12554" width="1.375" style="105" customWidth="1"/>
    <col min="12555" max="12555" width="17.125" style="105" customWidth="1"/>
    <col min="12556" max="12800" width="10.125" style="105"/>
    <col min="12801" max="12802" width="1.875" style="105" customWidth="1"/>
    <col min="12803" max="12803" width="70.125" style="105" customWidth="1"/>
    <col min="12804" max="12804" width="9.875" style="105" customWidth="1"/>
    <col min="12805" max="12805" width="17.125" style="105" customWidth="1"/>
    <col min="12806" max="12806" width="1.375" style="105" customWidth="1"/>
    <col min="12807" max="12807" width="17.125" style="105" customWidth="1"/>
    <col min="12808" max="12808" width="1.375" style="105" customWidth="1"/>
    <col min="12809" max="12809" width="17.125" style="105" customWidth="1"/>
    <col min="12810" max="12810" width="1.375" style="105" customWidth="1"/>
    <col min="12811" max="12811" width="17.125" style="105" customWidth="1"/>
    <col min="12812" max="13056" width="10.125" style="105"/>
    <col min="13057" max="13058" width="1.875" style="105" customWidth="1"/>
    <col min="13059" max="13059" width="70.125" style="105" customWidth="1"/>
    <col min="13060" max="13060" width="9.875" style="105" customWidth="1"/>
    <col min="13061" max="13061" width="17.125" style="105" customWidth="1"/>
    <col min="13062" max="13062" width="1.375" style="105" customWidth="1"/>
    <col min="13063" max="13063" width="17.125" style="105" customWidth="1"/>
    <col min="13064" max="13064" width="1.375" style="105" customWidth="1"/>
    <col min="13065" max="13065" width="17.125" style="105" customWidth="1"/>
    <col min="13066" max="13066" width="1.375" style="105" customWidth="1"/>
    <col min="13067" max="13067" width="17.125" style="105" customWidth="1"/>
    <col min="13068" max="13312" width="10.125" style="105"/>
    <col min="13313" max="13314" width="1.875" style="105" customWidth="1"/>
    <col min="13315" max="13315" width="70.125" style="105" customWidth="1"/>
    <col min="13316" max="13316" width="9.875" style="105" customWidth="1"/>
    <col min="13317" max="13317" width="17.125" style="105" customWidth="1"/>
    <col min="13318" max="13318" width="1.375" style="105" customWidth="1"/>
    <col min="13319" max="13319" width="17.125" style="105" customWidth="1"/>
    <col min="13320" max="13320" width="1.375" style="105" customWidth="1"/>
    <col min="13321" max="13321" width="17.125" style="105" customWidth="1"/>
    <col min="13322" max="13322" width="1.375" style="105" customWidth="1"/>
    <col min="13323" max="13323" width="17.125" style="105" customWidth="1"/>
    <col min="13324" max="13568" width="10.125" style="105"/>
    <col min="13569" max="13570" width="1.875" style="105" customWidth="1"/>
    <col min="13571" max="13571" width="70.125" style="105" customWidth="1"/>
    <col min="13572" max="13572" width="9.875" style="105" customWidth="1"/>
    <col min="13573" max="13573" width="17.125" style="105" customWidth="1"/>
    <col min="13574" max="13574" width="1.375" style="105" customWidth="1"/>
    <col min="13575" max="13575" width="17.125" style="105" customWidth="1"/>
    <col min="13576" max="13576" width="1.375" style="105" customWidth="1"/>
    <col min="13577" max="13577" width="17.125" style="105" customWidth="1"/>
    <col min="13578" max="13578" width="1.375" style="105" customWidth="1"/>
    <col min="13579" max="13579" width="17.125" style="105" customWidth="1"/>
    <col min="13580" max="13824" width="10.125" style="105"/>
    <col min="13825" max="13826" width="1.875" style="105" customWidth="1"/>
    <col min="13827" max="13827" width="70.125" style="105" customWidth="1"/>
    <col min="13828" max="13828" width="9.875" style="105" customWidth="1"/>
    <col min="13829" max="13829" width="17.125" style="105" customWidth="1"/>
    <col min="13830" max="13830" width="1.375" style="105" customWidth="1"/>
    <col min="13831" max="13831" width="17.125" style="105" customWidth="1"/>
    <col min="13832" max="13832" width="1.375" style="105" customWidth="1"/>
    <col min="13833" max="13833" width="17.125" style="105" customWidth="1"/>
    <col min="13834" max="13834" width="1.375" style="105" customWidth="1"/>
    <col min="13835" max="13835" width="17.125" style="105" customWidth="1"/>
    <col min="13836" max="14080" width="10.125" style="105"/>
    <col min="14081" max="14082" width="1.875" style="105" customWidth="1"/>
    <col min="14083" max="14083" width="70.125" style="105" customWidth="1"/>
    <col min="14084" max="14084" width="9.875" style="105" customWidth="1"/>
    <col min="14085" max="14085" width="17.125" style="105" customWidth="1"/>
    <col min="14086" max="14086" width="1.375" style="105" customWidth="1"/>
    <col min="14087" max="14087" width="17.125" style="105" customWidth="1"/>
    <col min="14088" max="14088" width="1.375" style="105" customWidth="1"/>
    <col min="14089" max="14089" width="17.125" style="105" customWidth="1"/>
    <col min="14090" max="14090" width="1.375" style="105" customWidth="1"/>
    <col min="14091" max="14091" width="17.125" style="105" customWidth="1"/>
    <col min="14092" max="14336" width="10.125" style="105"/>
    <col min="14337" max="14338" width="1.875" style="105" customWidth="1"/>
    <col min="14339" max="14339" width="70.125" style="105" customWidth="1"/>
    <col min="14340" max="14340" width="9.875" style="105" customWidth="1"/>
    <col min="14341" max="14341" width="17.125" style="105" customWidth="1"/>
    <col min="14342" max="14342" width="1.375" style="105" customWidth="1"/>
    <col min="14343" max="14343" width="17.125" style="105" customWidth="1"/>
    <col min="14344" max="14344" width="1.375" style="105" customWidth="1"/>
    <col min="14345" max="14345" width="17.125" style="105" customWidth="1"/>
    <col min="14346" max="14346" width="1.375" style="105" customWidth="1"/>
    <col min="14347" max="14347" width="17.125" style="105" customWidth="1"/>
    <col min="14348" max="14592" width="10.125" style="105"/>
    <col min="14593" max="14594" width="1.875" style="105" customWidth="1"/>
    <col min="14595" max="14595" width="70.125" style="105" customWidth="1"/>
    <col min="14596" max="14596" width="9.875" style="105" customWidth="1"/>
    <col min="14597" max="14597" width="17.125" style="105" customWidth="1"/>
    <col min="14598" max="14598" width="1.375" style="105" customWidth="1"/>
    <col min="14599" max="14599" width="17.125" style="105" customWidth="1"/>
    <col min="14600" max="14600" width="1.375" style="105" customWidth="1"/>
    <col min="14601" max="14601" width="17.125" style="105" customWidth="1"/>
    <col min="14602" max="14602" width="1.375" style="105" customWidth="1"/>
    <col min="14603" max="14603" width="17.125" style="105" customWidth="1"/>
    <col min="14604" max="14848" width="10.125" style="105"/>
    <col min="14849" max="14850" width="1.875" style="105" customWidth="1"/>
    <col min="14851" max="14851" width="70.125" style="105" customWidth="1"/>
    <col min="14852" max="14852" width="9.875" style="105" customWidth="1"/>
    <col min="14853" max="14853" width="17.125" style="105" customWidth="1"/>
    <col min="14854" max="14854" width="1.375" style="105" customWidth="1"/>
    <col min="14855" max="14855" width="17.125" style="105" customWidth="1"/>
    <col min="14856" max="14856" width="1.375" style="105" customWidth="1"/>
    <col min="14857" max="14857" width="17.125" style="105" customWidth="1"/>
    <col min="14858" max="14858" width="1.375" style="105" customWidth="1"/>
    <col min="14859" max="14859" width="17.125" style="105" customWidth="1"/>
    <col min="14860" max="15104" width="10.125" style="105"/>
    <col min="15105" max="15106" width="1.875" style="105" customWidth="1"/>
    <col min="15107" max="15107" width="70.125" style="105" customWidth="1"/>
    <col min="15108" max="15108" width="9.875" style="105" customWidth="1"/>
    <col min="15109" max="15109" width="17.125" style="105" customWidth="1"/>
    <col min="15110" max="15110" width="1.375" style="105" customWidth="1"/>
    <col min="15111" max="15111" width="17.125" style="105" customWidth="1"/>
    <col min="15112" max="15112" width="1.375" style="105" customWidth="1"/>
    <col min="15113" max="15113" width="17.125" style="105" customWidth="1"/>
    <col min="15114" max="15114" width="1.375" style="105" customWidth="1"/>
    <col min="15115" max="15115" width="17.125" style="105" customWidth="1"/>
    <col min="15116" max="15360" width="10.125" style="105"/>
    <col min="15361" max="15362" width="1.875" style="105" customWidth="1"/>
    <col min="15363" max="15363" width="70.125" style="105" customWidth="1"/>
    <col min="15364" max="15364" width="9.875" style="105" customWidth="1"/>
    <col min="15365" max="15365" width="17.125" style="105" customWidth="1"/>
    <col min="15366" max="15366" width="1.375" style="105" customWidth="1"/>
    <col min="15367" max="15367" width="17.125" style="105" customWidth="1"/>
    <col min="15368" max="15368" width="1.375" style="105" customWidth="1"/>
    <col min="15369" max="15369" width="17.125" style="105" customWidth="1"/>
    <col min="15370" max="15370" width="1.375" style="105" customWidth="1"/>
    <col min="15371" max="15371" width="17.125" style="105" customWidth="1"/>
    <col min="15372" max="15616" width="10.125" style="105"/>
    <col min="15617" max="15618" width="1.875" style="105" customWidth="1"/>
    <col min="15619" max="15619" width="70.125" style="105" customWidth="1"/>
    <col min="15620" max="15620" width="9.875" style="105" customWidth="1"/>
    <col min="15621" max="15621" width="17.125" style="105" customWidth="1"/>
    <col min="15622" max="15622" width="1.375" style="105" customWidth="1"/>
    <col min="15623" max="15623" width="17.125" style="105" customWidth="1"/>
    <col min="15624" max="15624" width="1.375" style="105" customWidth="1"/>
    <col min="15625" max="15625" width="17.125" style="105" customWidth="1"/>
    <col min="15626" max="15626" width="1.375" style="105" customWidth="1"/>
    <col min="15627" max="15627" width="17.125" style="105" customWidth="1"/>
    <col min="15628" max="15872" width="10.125" style="105"/>
    <col min="15873" max="15874" width="1.875" style="105" customWidth="1"/>
    <col min="15875" max="15875" width="70.125" style="105" customWidth="1"/>
    <col min="15876" max="15876" width="9.875" style="105" customWidth="1"/>
    <col min="15877" max="15877" width="17.125" style="105" customWidth="1"/>
    <col min="15878" max="15878" width="1.375" style="105" customWidth="1"/>
    <col min="15879" max="15879" width="17.125" style="105" customWidth="1"/>
    <col min="15880" max="15880" width="1.375" style="105" customWidth="1"/>
    <col min="15881" max="15881" width="17.125" style="105" customWidth="1"/>
    <col min="15882" max="15882" width="1.375" style="105" customWidth="1"/>
    <col min="15883" max="15883" width="17.125" style="105" customWidth="1"/>
    <col min="15884" max="16128" width="10.125" style="105"/>
    <col min="16129" max="16130" width="1.875" style="105" customWidth="1"/>
    <col min="16131" max="16131" width="70.125" style="105" customWidth="1"/>
    <col min="16132" max="16132" width="9.875" style="105" customWidth="1"/>
    <col min="16133" max="16133" width="17.125" style="105" customWidth="1"/>
    <col min="16134" max="16134" width="1.375" style="105" customWidth="1"/>
    <col min="16135" max="16135" width="17.125" style="105" customWidth="1"/>
    <col min="16136" max="16136" width="1.375" style="105" customWidth="1"/>
    <col min="16137" max="16137" width="17.125" style="105" customWidth="1"/>
    <col min="16138" max="16138" width="1.375" style="105" customWidth="1"/>
    <col min="16139" max="16139" width="17.125" style="105" customWidth="1"/>
    <col min="16140" max="16384" width="10.125" style="105"/>
  </cols>
  <sheetData>
    <row r="1" spans="1:11" ht="24" customHeight="1">
      <c r="A1" s="402" t="s">
        <v>76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</row>
    <row r="2" spans="1:11" ht="24" customHeight="1">
      <c r="A2" s="402" t="s">
        <v>262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</row>
    <row r="3" spans="1:11" ht="24" customHeight="1">
      <c r="A3" s="402" t="s">
        <v>338</v>
      </c>
      <c r="B3" s="402"/>
      <c r="C3" s="402"/>
      <c r="D3" s="402"/>
      <c r="E3" s="402"/>
      <c r="F3" s="402"/>
      <c r="G3" s="402"/>
      <c r="H3" s="402"/>
      <c r="I3" s="402"/>
      <c r="J3" s="402"/>
      <c r="K3" s="402"/>
    </row>
    <row r="4" spans="1:11" ht="24" customHeight="1">
      <c r="A4" s="106"/>
      <c r="B4" s="106"/>
      <c r="C4" s="106"/>
      <c r="D4" s="106"/>
      <c r="E4" s="404" t="s">
        <v>169</v>
      </c>
      <c r="F4" s="404"/>
      <c r="G4" s="404"/>
      <c r="H4" s="106"/>
      <c r="I4" s="404" t="s">
        <v>3</v>
      </c>
      <c r="J4" s="404"/>
      <c r="K4" s="404"/>
    </row>
    <row r="5" spans="1:11" ht="24" customHeight="1">
      <c r="A5" s="106"/>
      <c r="B5" s="106"/>
      <c r="C5" s="106"/>
      <c r="D5" s="106"/>
      <c r="E5" s="403" t="s">
        <v>339</v>
      </c>
      <c r="F5" s="403"/>
      <c r="G5" s="403"/>
      <c r="H5" s="106"/>
      <c r="I5" s="403" t="s">
        <v>339</v>
      </c>
      <c r="J5" s="403"/>
      <c r="K5" s="403"/>
    </row>
    <row r="6" spans="1:11" ht="24" customHeight="1">
      <c r="A6" s="106"/>
      <c r="B6" s="106"/>
      <c r="C6" s="106"/>
      <c r="D6" s="106"/>
      <c r="E6" s="403" t="s">
        <v>78</v>
      </c>
      <c r="F6" s="403"/>
      <c r="G6" s="403"/>
      <c r="H6" s="106"/>
      <c r="I6" s="403" t="s">
        <v>78</v>
      </c>
      <c r="J6" s="403"/>
      <c r="K6" s="403"/>
    </row>
    <row r="7" spans="1:11" ht="24" customHeight="1">
      <c r="A7" s="106"/>
      <c r="B7" s="106"/>
      <c r="C7" s="106"/>
      <c r="D7" s="106"/>
      <c r="E7" s="120">
        <v>2562</v>
      </c>
      <c r="F7" s="120"/>
      <c r="G7" s="120">
        <v>2561</v>
      </c>
      <c r="H7" s="106"/>
      <c r="I7" s="120">
        <v>2562</v>
      </c>
      <c r="J7" s="120"/>
      <c r="K7" s="120">
        <v>2561</v>
      </c>
    </row>
    <row r="8" spans="1:11" ht="24" customHeight="1">
      <c r="A8" s="106"/>
      <c r="B8" s="106"/>
      <c r="C8" s="106"/>
      <c r="D8" s="106"/>
      <c r="E8" s="405" t="s">
        <v>9</v>
      </c>
      <c r="F8" s="405"/>
      <c r="G8" s="405"/>
      <c r="H8" s="405"/>
      <c r="I8" s="405"/>
      <c r="J8" s="405"/>
      <c r="K8" s="405"/>
    </row>
    <row r="9" spans="1:11" ht="24" customHeight="1">
      <c r="A9" s="107" t="s">
        <v>263</v>
      </c>
      <c r="G9" s="106"/>
      <c r="K9" s="106"/>
    </row>
    <row r="10" spans="1:11" ht="24" customHeight="1">
      <c r="A10" t="s">
        <v>340</v>
      </c>
      <c r="E10" s="108"/>
      <c r="F10" s="109"/>
      <c r="G10" s="108">
        <v>97165</v>
      </c>
      <c r="H10" s="109"/>
      <c r="I10" s="108"/>
      <c r="J10" s="109"/>
      <c r="K10" s="108">
        <v>113333</v>
      </c>
    </row>
    <row r="11" spans="1:11" ht="24" customHeight="1">
      <c r="A11" s="125" t="s">
        <v>341</v>
      </c>
      <c r="E11" s="110"/>
      <c r="F11" s="109"/>
      <c r="G11" s="110"/>
      <c r="H11" s="109"/>
      <c r="I11" s="110"/>
      <c r="J11" s="109"/>
      <c r="K11" s="110"/>
    </row>
    <row r="12" spans="1:11" ht="24" customHeight="1">
      <c r="C12" s="105" t="s">
        <v>342</v>
      </c>
      <c r="E12" s="108"/>
      <c r="F12" s="109"/>
      <c r="G12" s="108">
        <v>69</v>
      </c>
      <c r="H12" s="109"/>
      <c r="I12" s="108"/>
      <c r="J12" s="109"/>
      <c r="K12" s="108">
        <v>69</v>
      </c>
    </row>
    <row r="13" spans="1:11" ht="24" customHeight="1">
      <c r="C13" s="105" t="s">
        <v>343</v>
      </c>
      <c r="E13" s="108"/>
      <c r="F13" s="109"/>
      <c r="G13" s="108">
        <v>19939</v>
      </c>
      <c r="H13" s="109"/>
      <c r="I13" s="108"/>
      <c r="J13" s="109"/>
      <c r="K13" s="108">
        <v>1447</v>
      </c>
    </row>
    <row r="14" spans="1:11" ht="24" customHeight="1">
      <c r="C14" s="105" t="s">
        <v>344</v>
      </c>
      <c r="E14" s="108"/>
      <c r="F14" s="109"/>
      <c r="G14" s="108">
        <v>58</v>
      </c>
      <c r="H14" s="109"/>
      <c r="I14" s="108"/>
      <c r="J14" s="109"/>
      <c r="K14" s="108">
        <v>0</v>
      </c>
    </row>
    <row r="15" spans="1:11" ht="24" customHeight="1">
      <c r="C15" s="105" t="s">
        <v>345</v>
      </c>
      <c r="E15" s="108"/>
      <c r="F15" s="109"/>
      <c r="G15" s="108">
        <v>-341</v>
      </c>
      <c r="H15" s="109"/>
      <c r="I15" s="108"/>
      <c r="J15" s="109"/>
      <c r="K15" s="108">
        <v>1002</v>
      </c>
    </row>
    <row r="16" spans="1:11" ht="24" customHeight="1">
      <c r="C16" s="105" t="s">
        <v>346</v>
      </c>
      <c r="E16" s="108"/>
      <c r="F16" s="109"/>
      <c r="G16" s="108">
        <v>0</v>
      </c>
      <c r="H16" s="109"/>
      <c r="I16" s="108"/>
      <c r="J16" s="109"/>
      <c r="K16" s="108">
        <v>0</v>
      </c>
    </row>
    <row r="17" spans="1:11" ht="24" customHeight="1">
      <c r="C17" s="105" t="s">
        <v>347</v>
      </c>
      <c r="E17" s="108"/>
      <c r="F17" s="109"/>
      <c r="G17" s="108">
        <v>749</v>
      </c>
      <c r="H17" s="109"/>
      <c r="I17" s="108"/>
      <c r="J17" s="109"/>
      <c r="K17" s="108">
        <v>17</v>
      </c>
    </row>
    <row r="18" spans="1:11" ht="24" customHeight="1">
      <c r="C18" s="105" t="s">
        <v>274</v>
      </c>
      <c r="E18" s="108"/>
      <c r="F18" s="109"/>
      <c r="G18" s="108">
        <v>0</v>
      </c>
      <c r="H18" s="109"/>
      <c r="I18" s="108"/>
      <c r="J18" s="109"/>
      <c r="K18" s="108">
        <v>0</v>
      </c>
    </row>
    <row r="19" spans="1:11" ht="24" customHeight="1">
      <c r="C19" s="105" t="s">
        <v>275</v>
      </c>
      <c r="E19" s="108"/>
      <c r="F19" s="109"/>
      <c r="G19" s="108">
        <v>0</v>
      </c>
      <c r="H19" s="109"/>
      <c r="I19" s="108"/>
      <c r="J19" s="109"/>
      <c r="K19" s="108">
        <v>0</v>
      </c>
    </row>
    <row r="20" spans="1:11" ht="24" customHeight="1">
      <c r="C20" s="105" t="s">
        <v>348</v>
      </c>
      <c r="E20" s="108"/>
      <c r="F20" s="109"/>
      <c r="G20" s="108">
        <v>1151</v>
      </c>
      <c r="H20" s="109"/>
      <c r="I20" s="108"/>
      <c r="J20" s="109"/>
      <c r="K20" s="108">
        <v>200</v>
      </c>
    </row>
    <row r="21" spans="1:11" ht="24" customHeight="1">
      <c r="C21" s="105" t="s">
        <v>349</v>
      </c>
      <c r="E21" s="108"/>
      <c r="F21" s="109"/>
      <c r="G21" s="108">
        <v>0</v>
      </c>
      <c r="H21" s="109"/>
      <c r="I21" s="108"/>
      <c r="J21" s="109"/>
      <c r="K21" s="108">
        <v>-34440</v>
      </c>
    </row>
    <row r="22" spans="1:11" ht="24" customHeight="1">
      <c r="C22" s="105" t="s">
        <v>350</v>
      </c>
      <c r="E22" s="108"/>
      <c r="F22" s="109"/>
      <c r="G22" s="108">
        <v>-79027</v>
      </c>
      <c r="H22" s="109"/>
      <c r="I22" s="108"/>
      <c r="J22" s="109"/>
      <c r="K22" s="108">
        <v>-80697</v>
      </c>
    </row>
    <row r="23" spans="1:11" ht="24" customHeight="1">
      <c r="C23" s="105" t="s">
        <v>351</v>
      </c>
      <c r="E23" s="108"/>
      <c r="F23" s="109"/>
      <c r="G23" s="108">
        <v>0</v>
      </c>
      <c r="H23" s="109"/>
      <c r="I23" s="108"/>
      <c r="J23" s="109"/>
      <c r="K23" s="108">
        <v>17</v>
      </c>
    </row>
    <row r="24" spans="1:11" ht="24" customHeight="1">
      <c r="C24" s="105" t="s">
        <v>352</v>
      </c>
      <c r="E24" s="108"/>
      <c r="F24" s="109"/>
      <c r="G24" s="108">
        <v>294</v>
      </c>
      <c r="H24" s="109"/>
      <c r="I24" s="108"/>
      <c r="J24" s="109"/>
      <c r="K24" s="108">
        <v>294</v>
      </c>
    </row>
    <row r="25" spans="1:11" ht="24" customHeight="1">
      <c r="C25" s="105" t="s">
        <v>114</v>
      </c>
      <c r="E25" s="108"/>
      <c r="F25" s="109"/>
      <c r="G25" s="108">
        <v>-502</v>
      </c>
      <c r="H25" s="109"/>
      <c r="I25" s="108"/>
      <c r="J25" s="109"/>
      <c r="K25" s="108">
        <v>-502</v>
      </c>
    </row>
    <row r="26" spans="1:11" ht="24" customHeight="1">
      <c r="C26" s="105" t="s">
        <v>353</v>
      </c>
      <c r="E26" s="108"/>
      <c r="F26" s="109"/>
      <c r="G26" s="108">
        <v>-4</v>
      </c>
      <c r="H26" s="109"/>
      <c r="I26" s="108"/>
      <c r="J26" s="109"/>
      <c r="K26" s="108">
        <v>0</v>
      </c>
    </row>
    <row r="27" spans="1:11" ht="24" customHeight="1">
      <c r="C27" s="105" t="s">
        <v>354</v>
      </c>
      <c r="E27" s="108"/>
      <c r="F27" s="109"/>
      <c r="G27" s="108">
        <v>2023</v>
      </c>
      <c r="H27" s="109"/>
      <c r="I27" s="108"/>
      <c r="J27" s="109"/>
      <c r="K27" s="108">
        <v>1466</v>
      </c>
    </row>
    <row r="28" spans="1:11" ht="24" customHeight="1">
      <c r="C28" s="105" t="s">
        <v>355</v>
      </c>
      <c r="E28" s="108"/>
      <c r="F28" s="109"/>
      <c r="G28" s="108">
        <v>679</v>
      </c>
      <c r="H28" s="109"/>
      <c r="I28" s="108"/>
      <c r="J28" s="109"/>
      <c r="K28" s="108">
        <v>679</v>
      </c>
    </row>
    <row r="29" spans="1:11" ht="24" customHeight="1">
      <c r="A29" s="105" t="s">
        <v>356</v>
      </c>
      <c r="E29" s="243">
        <f>SUM(E10:E28)</f>
        <v>0</v>
      </c>
      <c r="F29" s="109"/>
      <c r="G29" s="243">
        <f>SUM(G10:G28)</f>
        <v>42253</v>
      </c>
      <c r="H29" s="110"/>
      <c r="I29" s="243">
        <f>SUM(I10:I28)</f>
        <v>0</v>
      </c>
      <c r="J29" s="110"/>
      <c r="K29" s="243">
        <f>SUM(K10:K28)</f>
        <v>2885</v>
      </c>
    </row>
    <row r="30" spans="1:11" ht="24" customHeight="1">
      <c r="A30" s="105" t="s">
        <v>357</v>
      </c>
      <c r="E30" s="109"/>
      <c r="F30" s="109"/>
      <c r="G30" s="109"/>
      <c r="H30" s="110"/>
      <c r="I30" s="109"/>
      <c r="J30" s="110"/>
      <c r="K30" s="109"/>
    </row>
    <row r="31" spans="1:11" ht="24" customHeight="1">
      <c r="C31" s="105" t="s">
        <v>358</v>
      </c>
      <c r="E31" s="108"/>
      <c r="F31" s="109"/>
      <c r="G31" s="108">
        <v>0</v>
      </c>
      <c r="H31" s="110"/>
      <c r="I31" s="108"/>
      <c r="J31" s="110"/>
      <c r="K31" s="108">
        <v>0</v>
      </c>
    </row>
    <row r="32" spans="1:11" ht="24" customHeight="1">
      <c r="C32" s="105" t="s">
        <v>359</v>
      </c>
      <c r="E32" s="108"/>
      <c r="F32" s="109"/>
      <c r="G32" s="108">
        <v>0</v>
      </c>
      <c r="H32" s="110"/>
      <c r="I32" s="108"/>
      <c r="J32" s="110"/>
      <c r="K32" s="108">
        <v>0</v>
      </c>
    </row>
    <row r="33" spans="1:11" ht="24" customHeight="1">
      <c r="C33" s="105" t="s">
        <v>360</v>
      </c>
      <c r="E33" s="108"/>
      <c r="F33" s="109"/>
      <c r="G33" s="108">
        <v>19352</v>
      </c>
      <c r="H33" s="110"/>
      <c r="I33" s="108"/>
      <c r="J33" s="110"/>
      <c r="K33" s="108">
        <v>18244</v>
      </c>
    </row>
    <row r="34" spans="1:11" ht="24" customHeight="1">
      <c r="C34" s="105" t="s">
        <v>23</v>
      </c>
      <c r="E34" s="108"/>
      <c r="F34" s="109"/>
      <c r="G34" s="108">
        <v>-4135</v>
      </c>
      <c r="H34" s="110"/>
      <c r="I34" s="108"/>
      <c r="J34" s="110"/>
      <c r="K34" s="108">
        <v>3221</v>
      </c>
    </row>
    <row r="35" spans="1:11" ht="24" customHeight="1">
      <c r="C35" s="105" t="s">
        <v>36</v>
      </c>
      <c r="E35" s="108"/>
      <c r="F35" s="109"/>
      <c r="G35" s="108">
        <v>5970</v>
      </c>
      <c r="H35" s="110"/>
      <c r="I35" s="108"/>
      <c r="J35" s="110"/>
      <c r="K35" s="108">
        <v>0</v>
      </c>
    </row>
    <row r="36" spans="1:11" ht="24" customHeight="1">
      <c r="A36" s="105" t="s">
        <v>361</v>
      </c>
      <c r="E36" s="108"/>
      <c r="F36" s="109"/>
      <c r="G36" s="108"/>
      <c r="H36" s="110"/>
      <c r="I36" s="108"/>
      <c r="J36" s="110"/>
      <c r="K36" s="108"/>
    </row>
    <row r="37" spans="1:11" ht="24" customHeight="1">
      <c r="C37" s="105" t="s">
        <v>362</v>
      </c>
      <c r="E37" s="108"/>
      <c r="F37" s="109"/>
      <c r="G37" s="108">
        <v>-27843</v>
      </c>
      <c r="H37" s="110"/>
      <c r="I37" s="108"/>
      <c r="J37" s="110"/>
      <c r="K37" s="108">
        <v>-16152</v>
      </c>
    </row>
    <row r="38" spans="1:11" ht="24" customHeight="1">
      <c r="C38" s="105" t="s">
        <v>363</v>
      </c>
      <c r="E38" s="108"/>
      <c r="F38" s="109"/>
      <c r="G38" s="108">
        <v>-324</v>
      </c>
      <c r="H38" s="110"/>
      <c r="I38" s="108"/>
      <c r="J38" s="110"/>
      <c r="K38" s="108">
        <v>-41</v>
      </c>
    </row>
    <row r="39" spans="1:11" ht="24" customHeight="1">
      <c r="C39" s="105" t="s">
        <v>102</v>
      </c>
      <c r="E39" s="111"/>
      <c r="F39" s="109"/>
      <c r="G39" s="111">
        <v>-3</v>
      </c>
      <c r="H39" s="110"/>
      <c r="I39" s="111"/>
      <c r="J39" s="110"/>
      <c r="K39" s="111">
        <v>-4</v>
      </c>
    </row>
    <row r="40" spans="1:11" ht="24" customHeight="1">
      <c r="A40" s="105" t="s">
        <v>364</v>
      </c>
      <c r="E40" s="112">
        <f>SUM(E29:E39)</f>
        <v>0</v>
      </c>
      <c r="F40" s="109"/>
      <c r="G40" s="112">
        <f>SUM(G29:G39)</f>
        <v>35270</v>
      </c>
      <c r="H40" s="110"/>
      <c r="I40" s="112">
        <f>SUM(I29:I39)</f>
        <v>0</v>
      </c>
      <c r="J40" s="110"/>
      <c r="K40" s="112">
        <f>SUM(K29:K39)</f>
        <v>8153</v>
      </c>
    </row>
    <row r="41" spans="1:11" ht="24" customHeight="1">
      <c r="C41" s="105" t="s">
        <v>365</v>
      </c>
      <c r="E41" s="112"/>
      <c r="F41" s="109"/>
      <c r="G41" s="112">
        <v>4</v>
      </c>
      <c r="H41" s="110"/>
      <c r="J41" s="110"/>
      <c r="K41" s="112">
        <v>0</v>
      </c>
    </row>
    <row r="42" spans="1:11" ht="24" customHeight="1">
      <c r="C42" s="105" t="s">
        <v>366</v>
      </c>
      <c r="E42" s="108"/>
      <c r="F42" s="109"/>
      <c r="G42" s="108">
        <v>-3637</v>
      </c>
      <c r="H42" s="110"/>
      <c r="J42" s="110"/>
      <c r="K42" s="108">
        <v>-830</v>
      </c>
    </row>
    <row r="43" spans="1:11" ht="24" customHeight="1">
      <c r="A43" s="107" t="s">
        <v>367</v>
      </c>
      <c r="E43" s="244">
        <f>SUM(E40:E42)</f>
        <v>0</v>
      </c>
      <c r="F43" s="109"/>
      <c r="G43" s="244">
        <f>SUM(G40:G42)</f>
        <v>31637</v>
      </c>
      <c r="H43" s="110"/>
      <c r="I43" s="244">
        <f>SUM(I40:I42)</f>
        <v>0</v>
      </c>
      <c r="J43" s="110"/>
      <c r="K43" s="244">
        <f>SUM(K40:K42)</f>
        <v>7323</v>
      </c>
    </row>
    <row r="44" spans="1:11" ht="24" customHeight="1">
      <c r="E44" s="114"/>
      <c r="F44" s="114"/>
      <c r="G44" s="114"/>
      <c r="H44" s="114"/>
      <c r="I44" s="114"/>
      <c r="J44" s="114"/>
      <c r="K44" s="114"/>
    </row>
    <row r="45" spans="1:11" ht="24" customHeight="1">
      <c r="A45" s="402" t="s">
        <v>76</v>
      </c>
      <c r="B45" s="402"/>
      <c r="C45" s="402"/>
      <c r="D45" s="402"/>
      <c r="E45" s="402"/>
      <c r="F45" s="402"/>
      <c r="G45" s="402"/>
      <c r="H45" s="402"/>
      <c r="I45" s="402"/>
      <c r="J45" s="402"/>
      <c r="K45" s="402"/>
    </row>
    <row r="46" spans="1:11" ht="24" customHeight="1">
      <c r="A46" s="402" t="s">
        <v>262</v>
      </c>
      <c r="B46" s="402"/>
      <c r="C46" s="402"/>
      <c r="D46" s="402"/>
      <c r="E46" s="402"/>
      <c r="F46" s="402"/>
      <c r="G46" s="402"/>
      <c r="H46" s="402"/>
      <c r="I46" s="402"/>
      <c r="J46" s="402"/>
      <c r="K46" s="402"/>
    </row>
    <row r="47" spans="1:11" ht="24" customHeight="1">
      <c r="A47" s="402" t="s">
        <v>368</v>
      </c>
      <c r="B47" s="402"/>
      <c r="C47" s="402"/>
      <c r="D47" s="402"/>
      <c r="E47" s="402"/>
      <c r="F47" s="402"/>
      <c r="G47" s="402"/>
      <c r="H47" s="402"/>
      <c r="I47" s="402"/>
      <c r="J47" s="402"/>
      <c r="K47" s="402"/>
    </row>
    <row r="48" spans="1:11" ht="24" customHeight="1">
      <c r="A48" s="126"/>
      <c r="B48" s="126"/>
      <c r="C48" s="126"/>
      <c r="D48" s="126"/>
      <c r="E48" s="404" t="s">
        <v>169</v>
      </c>
      <c r="F48" s="404"/>
      <c r="G48" s="404"/>
      <c r="H48" s="106"/>
      <c r="I48" s="404" t="s">
        <v>3</v>
      </c>
      <c r="J48" s="404"/>
      <c r="K48" s="404"/>
    </row>
    <row r="49" spans="1:11" ht="24" customHeight="1">
      <c r="A49" s="126"/>
      <c r="B49" s="126"/>
      <c r="C49" s="126"/>
      <c r="D49" s="126"/>
      <c r="E49" s="403" t="s">
        <v>339</v>
      </c>
      <c r="F49" s="403"/>
      <c r="G49" s="403"/>
      <c r="H49" s="106"/>
      <c r="I49" s="403" t="s">
        <v>339</v>
      </c>
      <c r="J49" s="403"/>
      <c r="K49" s="403"/>
    </row>
    <row r="50" spans="1:11" ht="24" customHeight="1">
      <c r="A50" s="126"/>
      <c r="B50" s="126"/>
      <c r="C50" s="126"/>
      <c r="D50" s="126"/>
      <c r="E50" s="403" t="s">
        <v>78</v>
      </c>
      <c r="F50" s="403"/>
      <c r="G50" s="403"/>
      <c r="H50" s="106"/>
      <c r="I50" s="403" t="s">
        <v>78</v>
      </c>
      <c r="J50" s="403"/>
      <c r="K50" s="403"/>
    </row>
    <row r="51" spans="1:11" ht="24" customHeight="1">
      <c r="A51" s="126"/>
      <c r="B51" s="126"/>
      <c r="C51" s="126"/>
      <c r="D51" s="126"/>
      <c r="E51" s="120">
        <v>2562</v>
      </c>
      <c r="F51" s="120"/>
      <c r="G51" s="120">
        <v>2561</v>
      </c>
      <c r="H51" s="106"/>
      <c r="I51" s="120">
        <v>2562</v>
      </c>
      <c r="J51" s="120"/>
      <c r="K51" s="120">
        <v>2561</v>
      </c>
    </row>
    <row r="52" spans="1:11" ht="24" customHeight="1">
      <c r="A52" s="126"/>
      <c r="B52" s="126"/>
      <c r="C52" s="126"/>
      <c r="D52" s="126"/>
      <c r="E52" s="405" t="s">
        <v>9</v>
      </c>
      <c r="F52" s="405"/>
      <c r="G52" s="405"/>
      <c r="H52" s="405"/>
      <c r="I52" s="405"/>
      <c r="J52" s="405"/>
      <c r="K52" s="405"/>
    </row>
    <row r="53" spans="1:11" ht="24" customHeight="1">
      <c r="A53" s="107" t="s">
        <v>290</v>
      </c>
      <c r="B53" s="107"/>
      <c r="E53" s="115"/>
      <c r="F53" s="114"/>
      <c r="G53" s="106"/>
      <c r="K53" s="106"/>
    </row>
    <row r="54" spans="1:11" ht="24" customHeight="1">
      <c r="A54" s="107"/>
      <c r="B54" s="107"/>
      <c r="C54" s="105" t="s">
        <v>369</v>
      </c>
      <c r="E54" s="108"/>
      <c r="F54" s="113"/>
      <c r="G54" s="108">
        <v>-138</v>
      </c>
      <c r="H54" s="113"/>
      <c r="I54" s="108"/>
      <c r="J54" s="113"/>
      <c r="K54" s="108">
        <v>-138</v>
      </c>
    </row>
    <row r="55" spans="1:11" ht="24" customHeight="1">
      <c r="C55" s="105" t="s">
        <v>370</v>
      </c>
      <c r="E55" s="108"/>
      <c r="F55" s="109"/>
      <c r="G55" s="108">
        <v>0</v>
      </c>
      <c r="H55" s="109"/>
      <c r="I55" s="108"/>
      <c r="J55" s="109"/>
      <c r="K55" s="108">
        <v>0</v>
      </c>
    </row>
    <row r="56" spans="1:11" ht="24" customHeight="1">
      <c r="C56" s="105" t="s">
        <v>371</v>
      </c>
      <c r="E56" s="108"/>
      <c r="F56" s="109"/>
      <c r="G56" s="108">
        <v>-934089</v>
      </c>
      <c r="H56" s="109"/>
      <c r="I56" s="108"/>
      <c r="J56" s="109"/>
      <c r="K56" s="108">
        <v>-934089</v>
      </c>
    </row>
    <row r="57" spans="1:11" ht="24" customHeight="1">
      <c r="C57" s="105" t="s">
        <v>372</v>
      </c>
      <c r="E57" s="108"/>
      <c r="F57" s="109"/>
      <c r="G57" s="108">
        <v>0</v>
      </c>
      <c r="H57" s="109"/>
      <c r="I57" s="108"/>
      <c r="J57" s="109"/>
      <c r="K57" s="108">
        <v>0</v>
      </c>
    </row>
    <row r="58" spans="1:11" ht="24" customHeight="1">
      <c r="C58" s="105" t="s">
        <v>373</v>
      </c>
      <c r="E58" s="108"/>
      <c r="F58" s="109"/>
      <c r="G58" s="108">
        <v>-41607</v>
      </c>
      <c r="H58" s="109"/>
      <c r="I58" s="108"/>
      <c r="J58" s="109"/>
      <c r="K58" s="108">
        <v>-143</v>
      </c>
    </row>
    <row r="59" spans="1:11" ht="24" customHeight="1">
      <c r="C59" s="105" t="s">
        <v>374</v>
      </c>
      <c r="E59" s="108"/>
      <c r="F59" s="109"/>
      <c r="G59" s="108">
        <v>0</v>
      </c>
      <c r="H59" s="109"/>
      <c r="I59" s="108"/>
      <c r="J59" s="109"/>
      <c r="K59" s="108">
        <v>0</v>
      </c>
    </row>
    <row r="60" spans="1:11" ht="24" customHeight="1">
      <c r="C60" s="105" t="s">
        <v>375</v>
      </c>
      <c r="E60" s="108"/>
      <c r="F60" s="109"/>
      <c r="G60" s="108">
        <v>-858</v>
      </c>
      <c r="H60" s="109"/>
      <c r="I60" s="108"/>
      <c r="J60" s="109"/>
      <c r="K60" s="108">
        <v>0</v>
      </c>
    </row>
    <row r="61" spans="1:11" ht="24" customHeight="1">
      <c r="A61" s="107" t="s">
        <v>376</v>
      </c>
      <c r="B61" s="107"/>
      <c r="C61" s="107"/>
      <c r="D61" s="107"/>
      <c r="E61" s="244">
        <f>SUM(E54:E60)</f>
        <v>0</v>
      </c>
      <c r="F61" s="113"/>
      <c r="G61" s="244">
        <f>SUM(G54:G60)</f>
        <v>-976692</v>
      </c>
      <c r="H61" s="113"/>
      <c r="I61" s="244">
        <f>SUM(I54:I60)</f>
        <v>0</v>
      </c>
      <c r="J61" s="113"/>
      <c r="K61" s="244">
        <f>SUM(K54:K60)</f>
        <v>-934370</v>
      </c>
    </row>
    <row r="62" spans="1:11" ht="24" customHeight="1">
      <c r="A62" s="107" t="s">
        <v>303</v>
      </c>
      <c r="B62" s="107"/>
      <c r="C62" s="107"/>
      <c r="E62" s="113"/>
      <c r="F62" s="113"/>
      <c r="G62" s="113"/>
      <c r="H62" s="113"/>
      <c r="I62" s="113"/>
      <c r="J62" s="113"/>
      <c r="K62" s="113"/>
    </row>
    <row r="63" spans="1:11" ht="24" customHeight="1">
      <c r="A63" s="107"/>
      <c r="B63" s="107"/>
      <c r="C63" s="105" t="s">
        <v>377</v>
      </c>
      <c r="E63" s="108"/>
      <c r="F63" s="113"/>
      <c r="G63" s="108">
        <v>655118</v>
      </c>
      <c r="H63" s="113"/>
      <c r="I63" s="108"/>
      <c r="J63" s="113"/>
      <c r="K63" s="108">
        <v>599118</v>
      </c>
    </row>
    <row r="64" spans="1:11" ht="24" customHeight="1">
      <c r="A64" s="107"/>
      <c r="B64" s="107"/>
      <c r="C64" s="105" t="s">
        <v>378</v>
      </c>
      <c r="E64" s="108"/>
      <c r="F64" s="113"/>
      <c r="G64" s="108">
        <v>-612618</v>
      </c>
      <c r="H64" s="113"/>
      <c r="I64" s="108"/>
      <c r="J64" s="113"/>
      <c r="K64" s="108">
        <v>-592618</v>
      </c>
    </row>
    <row r="65" spans="1:11" ht="23.25" customHeight="1">
      <c r="C65" s="105" t="s">
        <v>379</v>
      </c>
      <c r="E65" s="108"/>
      <c r="F65" s="110"/>
      <c r="G65" s="108">
        <v>377971</v>
      </c>
      <c r="H65" s="109"/>
      <c r="I65" s="108"/>
      <c r="J65" s="109"/>
      <c r="K65" s="108">
        <v>377971</v>
      </c>
    </row>
    <row r="66" spans="1:11" ht="24" customHeight="1">
      <c r="C66" s="105" t="s">
        <v>380</v>
      </c>
      <c r="E66" s="108"/>
      <c r="F66" s="109"/>
      <c r="G66" s="108">
        <v>-61812</v>
      </c>
      <c r="H66" s="109"/>
      <c r="I66" s="108"/>
      <c r="J66" s="109"/>
      <c r="K66" s="108">
        <v>-54147</v>
      </c>
    </row>
    <row r="67" spans="1:11" ht="24" customHeight="1">
      <c r="C67" s="105" t="s">
        <v>381</v>
      </c>
      <c r="E67" s="108"/>
      <c r="F67" s="109"/>
      <c r="G67" s="108">
        <v>-343</v>
      </c>
      <c r="H67" s="109"/>
      <c r="I67" s="108"/>
      <c r="J67" s="109"/>
      <c r="K67" s="108">
        <v>-343</v>
      </c>
    </row>
    <row r="68" spans="1:11" ht="24" customHeight="1">
      <c r="C68" s="105" t="s">
        <v>382</v>
      </c>
      <c r="D68" s="110"/>
      <c r="E68" s="108"/>
      <c r="F68" s="109"/>
      <c r="G68" s="108">
        <v>-11799</v>
      </c>
      <c r="H68" s="109"/>
      <c r="I68" s="108"/>
      <c r="J68" s="109"/>
      <c r="K68" s="108">
        <v>0</v>
      </c>
    </row>
    <row r="69" spans="1:11" ht="24" customHeight="1">
      <c r="C69" s="105" t="s">
        <v>383</v>
      </c>
      <c r="E69" s="108"/>
      <c r="F69" s="109"/>
      <c r="G69" s="108">
        <v>-1959</v>
      </c>
      <c r="H69" s="109"/>
      <c r="I69" s="108"/>
      <c r="J69" s="109"/>
      <c r="K69" s="108">
        <v>-1399</v>
      </c>
    </row>
    <row r="70" spans="1:11" ht="24" customHeight="1">
      <c r="C70" s="105" t="s">
        <v>384</v>
      </c>
      <c r="E70" s="108"/>
      <c r="F70" s="109"/>
      <c r="G70" s="108">
        <v>-2956</v>
      </c>
      <c r="H70" s="109"/>
      <c r="I70" s="108"/>
      <c r="J70" s="109"/>
      <c r="K70" s="108">
        <v>-2956</v>
      </c>
    </row>
    <row r="71" spans="1:11" ht="24" customHeight="1">
      <c r="C71" s="105" t="s">
        <v>385</v>
      </c>
      <c r="E71" s="108"/>
      <c r="F71" s="109"/>
      <c r="G71" s="108">
        <v>600000</v>
      </c>
      <c r="H71" s="109"/>
      <c r="I71" s="108"/>
      <c r="J71" s="109"/>
      <c r="K71" s="108">
        <v>600000</v>
      </c>
    </row>
    <row r="72" spans="1:11" ht="24" customHeight="1">
      <c r="A72" s="107" t="s">
        <v>386</v>
      </c>
      <c r="B72" s="107"/>
      <c r="C72" s="107"/>
      <c r="D72" s="107"/>
      <c r="E72" s="244">
        <f>SUM(E63:E71)</f>
        <v>0</v>
      </c>
      <c r="F72" s="113"/>
      <c r="G72" s="244">
        <f>SUM(G63:G71)</f>
        <v>941602</v>
      </c>
      <c r="H72" s="113"/>
      <c r="I72" s="244">
        <f>SUM(I63:I71)</f>
        <v>0</v>
      </c>
      <c r="J72" s="113"/>
      <c r="K72" s="244">
        <f>SUM(K63:K71)</f>
        <v>925626</v>
      </c>
    </row>
    <row r="73" spans="1:11" ht="24" customHeight="1">
      <c r="A73" s="107" t="s">
        <v>387</v>
      </c>
      <c r="B73" s="107"/>
      <c r="C73" s="107"/>
      <c r="D73" s="107"/>
      <c r="E73" s="245">
        <f>E72+E61+E43</f>
        <v>0</v>
      </c>
      <c r="F73" s="113"/>
      <c r="G73" s="245">
        <f>G72+G61+G43</f>
        <v>-3453</v>
      </c>
      <c r="H73" s="113"/>
      <c r="I73" s="245">
        <f>I72+I61+I43</f>
        <v>0</v>
      </c>
      <c r="J73" s="113"/>
      <c r="K73" s="245">
        <f>K72+K61+K43</f>
        <v>-1421</v>
      </c>
    </row>
    <row r="74" spans="1:11" ht="24" customHeight="1">
      <c r="A74" s="105" t="s">
        <v>388</v>
      </c>
      <c r="B74" s="107"/>
      <c r="C74" s="107"/>
      <c r="D74" s="107"/>
      <c r="E74" s="111"/>
      <c r="F74" s="113"/>
      <c r="G74" s="111">
        <v>-58</v>
      </c>
      <c r="H74" s="113"/>
      <c r="I74" s="111"/>
      <c r="J74" s="113"/>
      <c r="K74" s="111">
        <v>-2</v>
      </c>
    </row>
    <row r="75" spans="1:11" ht="24" customHeight="1">
      <c r="A75" s="107" t="s">
        <v>389</v>
      </c>
      <c r="B75" s="107"/>
      <c r="C75" s="107"/>
      <c r="D75" s="107"/>
      <c r="E75" s="116">
        <f>SUM(E73:E74)</f>
        <v>0</v>
      </c>
      <c r="F75" s="113"/>
      <c r="G75" s="116">
        <f>SUM(G73:G74)</f>
        <v>-3511</v>
      </c>
      <c r="H75" s="113"/>
      <c r="I75" s="116">
        <f>SUM(I73:I74)</f>
        <v>0</v>
      </c>
      <c r="J75" s="113"/>
      <c r="K75" s="116">
        <f>SUM(K73:K74)</f>
        <v>-1423</v>
      </c>
    </row>
    <row r="76" spans="1:11" ht="24" customHeight="1">
      <c r="A76" s="107" t="s">
        <v>390</v>
      </c>
      <c r="B76" s="107"/>
      <c r="C76" s="107"/>
      <c r="D76" s="106"/>
      <c r="E76" s="117"/>
      <c r="F76" s="113"/>
      <c r="G76" s="117">
        <v>47206</v>
      </c>
      <c r="H76" s="113"/>
      <c r="I76" s="117"/>
      <c r="J76" s="113"/>
      <c r="K76" s="117">
        <v>9930</v>
      </c>
    </row>
    <row r="77" spans="1:11" ht="24" customHeight="1" thickBot="1">
      <c r="A77" s="107" t="s">
        <v>391</v>
      </c>
      <c r="B77" s="107"/>
      <c r="C77" s="107"/>
      <c r="D77" s="106"/>
      <c r="E77" s="118">
        <f>SUM(E75:E76)</f>
        <v>0</v>
      </c>
      <c r="F77" s="113"/>
      <c r="G77" s="118">
        <f>SUM(G75:G76)</f>
        <v>43695</v>
      </c>
      <c r="H77" s="113"/>
      <c r="I77" s="118">
        <f>SUM(I75:I76)</f>
        <v>0</v>
      </c>
      <c r="J77" s="113"/>
      <c r="K77" s="118">
        <f>SUM(K75:K76)</f>
        <v>8507</v>
      </c>
    </row>
    <row r="78" spans="1:11" ht="24" customHeight="1" thickTop="1">
      <c r="A78" s="107"/>
      <c r="B78" s="107"/>
      <c r="C78" s="107"/>
      <c r="D78" s="106"/>
      <c r="E78" s="113"/>
      <c r="F78" s="119"/>
      <c r="G78" s="113"/>
      <c r="H78" s="119"/>
      <c r="I78" s="113"/>
      <c r="J78" s="119"/>
      <c r="K78" s="113"/>
    </row>
    <row r="79" spans="1:11" ht="24" customHeight="1">
      <c r="A79" s="107"/>
      <c r="B79" s="107"/>
      <c r="C79" s="107"/>
      <c r="D79" s="106"/>
      <c r="E79" s="113"/>
      <c r="F79" s="119"/>
      <c r="G79" s="113"/>
      <c r="H79" s="119"/>
      <c r="I79" s="113"/>
      <c r="J79" s="119"/>
      <c r="K79" s="113"/>
    </row>
    <row r="80" spans="1:11" ht="24" customHeight="1">
      <c r="A80" s="107"/>
      <c r="B80" s="107"/>
      <c r="C80" s="107"/>
      <c r="D80" s="106"/>
      <c r="E80" s="113"/>
      <c r="F80" s="119"/>
      <c r="G80" s="113"/>
      <c r="H80" s="119"/>
      <c r="I80" s="113"/>
      <c r="J80" s="119"/>
      <c r="K80" s="113"/>
    </row>
    <row r="81" spans="1:11" ht="24" customHeight="1">
      <c r="A81" s="107"/>
      <c r="B81" s="107"/>
      <c r="C81" s="107"/>
      <c r="D81" s="106"/>
      <c r="E81" s="113"/>
      <c r="F81" s="119"/>
      <c r="G81" s="113"/>
      <c r="H81" s="119"/>
      <c r="I81" s="113"/>
      <c r="J81" s="119"/>
      <c r="K81" s="113"/>
    </row>
    <row r="82" spans="1:11" ht="24" customHeight="1">
      <c r="A82" s="107"/>
      <c r="B82" s="107"/>
      <c r="C82" s="107"/>
      <c r="D82" s="106"/>
      <c r="E82" s="113"/>
      <c r="F82" s="119"/>
      <c r="G82" s="113"/>
      <c r="H82" s="119"/>
      <c r="I82" s="113"/>
      <c r="J82" s="119"/>
      <c r="K82" s="113"/>
    </row>
    <row r="83" spans="1:11" ht="24" customHeight="1">
      <c r="A83" s="107"/>
      <c r="B83" s="107"/>
      <c r="C83" s="107"/>
      <c r="D83" s="106"/>
      <c r="E83" s="113"/>
      <c r="F83" s="119"/>
      <c r="G83" s="113"/>
      <c r="H83" s="119"/>
      <c r="I83" s="113"/>
      <c r="J83" s="119"/>
      <c r="K83" s="113"/>
    </row>
    <row r="84" spans="1:11" ht="24" customHeight="1">
      <c r="A84" s="107"/>
      <c r="B84" s="107"/>
      <c r="C84" s="107"/>
      <c r="D84" s="106"/>
      <c r="E84" s="113"/>
      <c r="F84" s="119"/>
      <c r="G84" s="113"/>
      <c r="H84" s="119"/>
      <c r="I84" s="113"/>
      <c r="J84" s="119"/>
      <c r="K84" s="113"/>
    </row>
    <row r="85" spans="1:11" ht="24" customHeight="1">
      <c r="A85" s="107"/>
      <c r="B85" s="107"/>
      <c r="C85" s="107"/>
      <c r="D85" s="106"/>
      <c r="E85" s="113"/>
      <c r="F85" s="119"/>
      <c r="G85" s="113"/>
      <c r="H85" s="119"/>
      <c r="I85" s="113"/>
      <c r="J85" s="119"/>
      <c r="K85" s="113"/>
    </row>
    <row r="86" spans="1:11" ht="24" customHeight="1">
      <c r="A86" s="107"/>
      <c r="B86" s="107"/>
      <c r="C86" s="107"/>
      <c r="D86" s="106"/>
      <c r="E86" s="113"/>
      <c r="F86" s="119"/>
      <c r="G86" s="113"/>
      <c r="H86" s="119"/>
      <c r="I86" s="113"/>
      <c r="J86" s="119"/>
      <c r="K86" s="113"/>
    </row>
    <row r="87" spans="1:11" ht="24" customHeight="1">
      <c r="A87" s="107"/>
      <c r="B87" s="107"/>
      <c r="C87" s="107"/>
      <c r="D87" s="106"/>
      <c r="E87" s="113"/>
      <c r="F87" s="119"/>
      <c r="G87" s="113"/>
      <c r="H87" s="119"/>
      <c r="I87" s="113"/>
      <c r="J87" s="119"/>
      <c r="K87" s="113"/>
    </row>
    <row r="88" spans="1:11" ht="24" customHeight="1">
      <c r="A88" s="107"/>
      <c r="B88" s="107"/>
      <c r="C88" s="107"/>
      <c r="D88" s="106"/>
      <c r="E88" s="113"/>
      <c r="F88" s="119"/>
      <c r="G88" s="113"/>
      <c r="H88" s="119"/>
      <c r="I88" s="113"/>
      <c r="J88" s="119"/>
      <c r="K88" s="113"/>
    </row>
    <row r="89" spans="1:11" ht="24" customHeight="1">
      <c r="A89" s="107"/>
      <c r="B89" s="107"/>
      <c r="C89" s="107"/>
      <c r="D89" s="106"/>
      <c r="E89" s="113"/>
      <c r="F89" s="119"/>
      <c r="G89" s="113"/>
      <c r="H89" s="119"/>
      <c r="I89" s="113"/>
      <c r="J89" s="119"/>
      <c r="K89" s="113"/>
    </row>
    <row r="90" spans="1:11" ht="24" customHeight="1">
      <c r="D90" s="120"/>
      <c r="E90" s="114"/>
      <c r="F90" s="114"/>
      <c r="G90" s="114"/>
      <c r="H90" s="114"/>
      <c r="I90" s="114"/>
      <c r="J90" s="114"/>
      <c r="K90" s="114"/>
    </row>
    <row r="91" spans="1:11" ht="23.85" customHeight="1">
      <c r="E91" s="121" t="e">
        <f>E77-#REF!</f>
        <v>#REF!</v>
      </c>
      <c r="F91" s="122">
        <v>0</v>
      </c>
      <c r="G91" s="122">
        <v>72294</v>
      </c>
      <c r="H91" s="122"/>
      <c r="I91" s="110" t="e">
        <f>I77-#REF!</f>
        <v>#REF!</v>
      </c>
      <c r="J91" s="122"/>
      <c r="K91" s="123">
        <v>24361</v>
      </c>
    </row>
    <row r="92" spans="1:11" ht="23.85" customHeight="1">
      <c r="G92" s="122">
        <f>+G77-G91</f>
        <v>-28599</v>
      </c>
      <c r="K92" s="122">
        <f>+K77-K91</f>
        <v>-15854</v>
      </c>
    </row>
    <row r="93" spans="1:11" ht="23.85" customHeight="1"/>
    <row r="94" spans="1:11" ht="23.85" customHeight="1">
      <c r="G94" s="124"/>
    </row>
    <row r="95" spans="1:11" ht="23.85" customHeight="1"/>
    <row r="96" spans="1:11" ht="23.85" customHeight="1"/>
    <row r="97" ht="23.85" customHeight="1"/>
    <row r="98" ht="23.85" customHeight="1"/>
  </sheetData>
  <mergeCells count="20">
    <mergeCell ref="E52:K52"/>
    <mergeCell ref="E48:G48"/>
    <mergeCell ref="I48:K48"/>
    <mergeCell ref="E49:G49"/>
    <mergeCell ref="I49:K49"/>
    <mergeCell ref="E50:G50"/>
    <mergeCell ref="I50:K50"/>
    <mergeCell ref="A46:K46"/>
    <mergeCell ref="A47:K47"/>
    <mergeCell ref="I5:K5"/>
    <mergeCell ref="E5:G5"/>
    <mergeCell ref="E8:K8"/>
    <mergeCell ref="A45:K45"/>
    <mergeCell ref="A1:K1"/>
    <mergeCell ref="A2:K2"/>
    <mergeCell ref="A3:K3"/>
    <mergeCell ref="E6:G6"/>
    <mergeCell ref="I6:K6"/>
    <mergeCell ref="I4:K4"/>
    <mergeCell ref="E4:G4"/>
  </mergeCells>
  <pageMargins left="0.43307086614173201" right="0.196850393700787" top="0.82677165354330695" bottom="0.35433070866141703" header="0.43307086614173201" footer="0.27559055118110198"/>
  <pageSetup paperSize="9" scale="70" firstPageNumber="10" fitToWidth="3" fitToHeight="3" orientation="portrait" useFirstPageNumber="1" r:id="rId1"/>
  <headerFooter alignWithMargins="0"/>
  <rowBreaks count="1" manualBreakCount="1">
    <brk id="4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P103"/>
  <sheetViews>
    <sheetView showGridLines="0" tabSelected="1" topLeftCell="A27" zoomScale="80" zoomScaleNormal="80" zoomScaleSheetLayoutView="90" workbookViewId="0">
      <selection activeCell="M47" sqref="M47"/>
    </sheetView>
  </sheetViews>
  <sheetFormatPr defaultColWidth="9.125" defaultRowHeight="22.2" customHeight="1"/>
  <cols>
    <col min="1" max="1" width="38.625" style="266" customWidth="1"/>
    <col min="2" max="2" width="9.625" style="262" customWidth="1"/>
    <col min="3" max="3" width="1.375" style="256" customWidth="1"/>
    <col min="4" max="4" width="15.625" style="256" customWidth="1"/>
    <col min="5" max="5" width="1.375" style="256" customWidth="1"/>
    <col min="6" max="6" width="15.625" style="256" customWidth="1"/>
    <col min="7" max="7" width="1.375" style="256" customWidth="1"/>
    <col min="8" max="8" width="15.625" style="256" customWidth="1"/>
    <col min="9" max="9" width="1.375" style="256" customWidth="1"/>
    <col min="10" max="10" width="15.625" style="256" customWidth="1"/>
    <col min="11" max="11" width="27.25" style="173" customWidth="1"/>
    <col min="12" max="12" width="12" style="256" bestFit="1" customWidth="1"/>
    <col min="13" max="14" width="9.125" style="256"/>
    <col min="15" max="16" width="11.375" style="256" bestFit="1" customWidth="1"/>
    <col min="17" max="16384" width="9.125" style="256"/>
  </cols>
  <sheetData>
    <row r="1" spans="1:11" s="260" customFormat="1" ht="22.2" customHeight="1">
      <c r="A1" s="258" t="s">
        <v>76</v>
      </c>
      <c r="B1" s="259"/>
      <c r="K1" s="181"/>
    </row>
    <row r="2" spans="1:11" s="260" customFormat="1" ht="22.2" customHeight="1">
      <c r="A2" s="258" t="s">
        <v>77</v>
      </c>
      <c r="B2" s="259"/>
      <c r="K2" s="181"/>
    </row>
    <row r="3" spans="1:11" ht="22.2" customHeight="1">
      <c r="A3" s="261"/>
    </row>
    <row r="4" spans="1:11" ht="22.2" customHeight="1">
      <c r="A4" s="261"/>
      <c r="C4" s="263"/>
      <c r="D4" s="394" t="s">
        <v>2</v>
      </c>
      <c r="E4" s="394"/>
      <c r="F4" s="394"/>
      <c r="G4" s="264"/>
      <c r="H4" s="394" t="s">
        <v>3</v>
      </c>
      <c r="I4" s="394"/>
      <c r="J4" s="394"/>
    </row>
    <row r="5" spans="1:11" ht="22.2" customHeight="1">
      <c r="A5" s="261"/>
      <c r="C5" s="263"/>
      <c r="D5" s="248" t="s">
        <v>78</v>
      </c>
      <c r="E5" s="248"/>
      <c r="F5" s="248" t="s">
        <v>5</v>
      </c>
      <c r="G5" s="264"/>
      <c r="H5" s="248" t="s">
        <v>78</v>
      </c>
      <c r="I5" s="248"/>
      <c r="J5" s="248" t="s">
        <v>5</v>
      </c>
    </row>
    <row r="6" spans="1:11" ht="22.2" customHeight="1">
      <c r="A6" s="258" t="s">
        <v>6</v>
      </c>
      <c r="B6" s="262" t="s">
        <v>7</v>
      </c>
      <c r="C6" s="263"/>
      <c r="D6" s="248">
        <v>2567</v>
      </c>
      <c r="E6" s="248"/>
      <c r="F6" s="248">
        <v>2566</v>
      </c>
      <c r="G6" s="248"/>
      <c r="H6" s="248">
        <v>2567</v>
      </c>
      <c r="I6" s="248"/>
      <c r="J6" s="248">
        <v>2566</v>
      </c>
    </row>
    <row r="7" spans="1:11" ht="22.2" customHeight="1">
      <c r="A7" s="261"/>
      <c r="C7" s="263"/>
      <c r="D7" s="248" t="s">
        <v>8</v>
      </c>
      <c r="E7" s="248"/>
      <c r="F7" s="248"/>
      <c r="G7" s="248"/>
      <c r="H7" s="248" t="s">
        <v>8</v>
      </c>
      <c r="I7" s="248"/>
      <c r="J7" s="248"/>
    </row>
    <row r="8" spans="1:11" ht="22.2" customHeight="1">
      <c r="A8" s="261"/>
      <c r="C8" s="263"/>
      <c r="D8" s="393" t="s">
        <v>9</v>
      </c>
      <c r="E8" s="393"/>
      <c r="F8" s="393"/>
      <c r="G8" s="393"/>
      <c r="H8" s="393"/>
      <c r="I8" s="393"/>
      <c r="J8" s="393"/>
    </row>
    <row r="9" spans="1:11" ht="22.95" customHeight="1">
      <c r="A9" s="265" t="s">
        <v>10</v>
      </c>
      <c r="C9" s="263"/>
      <c r="D9" s="249"/>
      <c r="E9" s="249"/>
      <c r="F9" s="249"/>
      <c r="G9" s="249"/>
      <c r="H9" s="249"/>
      <c r="I9" s="249"/>
      <c r="J9" s="249"/>
    </row>
    <row r="10" spans="1:11" ht="22.95" customHeight="1">
      <c r="A10" s="266" t="s">
        <v>11</v>
      </c>
      <c r="C10" s="263"/>
      <c r="D10" s="267">
        <v>222046</v>
      </c>
      <c r="E10" s="249"/>
      <c r="F10" s="267">
        <v>151785</v>
      </c>
      <c r="G10" s="249"/>
      <c r="H10" s="249">
        <v>36718</v>
      </c>
      <c r="I10" s="249"/>
      <c r="J10" s="249">
        <v>12955</v>
      </c>
    </row>
    <row r="11" spans="1:11" ht="22.95" customHeight="1">
      <c r="A11" s="266" t="s">
        <v>14</v>
      </c>
      <c r="B11" s="262" t="s">
        <v>399</v>
      </c>
      <c r="C11" s="263"/>
      <c r="D11" s="267">
        <v>219766</v>
      </c>
      <c r="E11" s="249"/>
      <c r="F11" s="267">
        <v>195276</v>
      </c>
      <c r="G11" s="249"/>
      <c r="H11" s="249">
        <v>14617</v>
      </c>
      <c r="I11" s="249"/>
      <c r="J11" s="249">
        <v>19809</v>
      </c>
    </row>
    <row r="12" spans="1:11" ht="22.95" customHeight="1">
      <c r="A12" s="266" t="s">
        <v>79</v>
      </c>
      <c r="B12" s="262">
        <v>3</v>
      </c>
      <c r="C12" s="263"/>
      <c r="D12" s="267">
        <v>81837</v>
      </c>
      <c r="E12" s="249"/>
      <c r="F12" s="267">
        <v>48332</v>
      </c>
      <c r="G12" s="249"/>
      <c r="H12" s="249">
        <v>7455</v>
      </c>
      <c r="I12" s="249"/>
      <c r="J12" s="249">
        <v>6244</v>
      </c>
    </row>
    <row r="13" spans="1:11" ht="22.95" hidden="1" customHeight="1">
      <c r="A13" s="266" t="s">
        <v>80</v>
      </c>
      <c r="C13" s="263"/>
      <c r="D13" s="128"/>
      <c r="E13" s="249"/>
      <c r="F13" s="267">
        <v>0</v>
      </c>
      <c r="G13" s="249"/>
      <c r="H13" s="128"/>
      <c r="I13" s="249"/>
      <c r="J13" s="128">
        <v>0</v>
      </c>
    </row>
    <row r="14" spans="1:11" ht="22.95" customHeight="1">
      <c r="A14" s="266" t="s">
        <v>81</v>
      </c>
      <c r="C14" s="263"/>
      <c r="D14" s="267">
        <v>99545</v>
      </c>
      <c r="E14" s="249"/>
      <c r="F14" s="267">
        <v>93349</v>
      </c>
      <c r="G14" s="249"/>
      <c r="H14" s="249">
        <v>3068</v>
      </c>
      <c r="I14" s="249"/>
      <c r="J14" s="249">
        <v>3064</v>
      </c>
    </row>
    <row r="15" spans="1:11" ht="22.95" customHeight="1">
      <c r="A15" s="266" t="s">
        <v>82</v>
      </c>
      <c r="B15" s="262">
        <v>3</v>
      </c>
      <c r="C15" s="263"/>
      <c r="D15" s="102">
        <v>0</v>
      </c>
      <c r="E15" s="249"/>
      <c r="F15" s="102">
        <v>0</v>
      </c>
      <c r="G15" s="249"/>
      <c r="H15" s="249">
        <v>20000</v>
      </c>
      <c r="I15" s="249"/>
      <c r="J15" s="249">
        <v>18000</v>
      </c>
    </row>
    <row r="16" spans="1:11" ht="22.95" hidden="1" customHeight="1">
      <c r="A16" s="266" t="s">
        <v>83</v>
      </c>
      <c r="B16" s="262">
        <v>14</v>
      </c>
      <c r="C16" s="263"/>
      <c r="D16" s="101"/>
      <c r="E16" s="249"/>
      <c r="F16" s="102">
        <v>0</v>
      </c>
      <c r="G16" s="128"/>
      <c r="H16" s="102">
        <v>0</v>
      </c>
      <c r="I16" s="128"/>
      <c r="J16" s="102">
        <v>0</v>
      </c>
    </row>
    <row r="17" spans="1:16" ht="22.95" customHeight="1">
      <c r="A17" s="261" t="s">
        <v>24</v>
      </c>
      <c r="C17" s="263"/>
      <c r="D17" s="235">
        <f>SUM(D10:E16)</f>
        <v>623194</v>
      </c>
      <c r="E17" s="268"/>
      <c r="F17" s="235">
        <f>SUM(F10:G16)</f>
        <v>488742</v>
      </c>
      <c r="G17" s="268"/>
      <c r="H17" s="235">
        <f>SUM(H10:I16)</f>
        <v>81858</v>
      </c>
      <c r="I17" s="268"/>
      <c r="J17" s="235">
        <f>SUM(J10:K16)</f>
        <v>60072</v>
      </c>
      <c r="L17" s="269"/>
    </row>
    <row r="18" spans="1:16" ht="22.95" customHeight="1">
      <c r="A18" s="261"/>
      <c r="C18" s="263"/>
      <c r="D18" s="249"/>
      <c r="E18" s="249"/>
      <c r="F18" s="249"/>
      <c r="G18" s="249"/>
      <c r="H18" s="249"/>
      <c r="I18" s="249"/>
      <c r="J18" s="249"/>
      <c r="L18" s="269"/>
    </row>
    <row r="19" spans="1:16" ht="22.95" customHeight="1">
      <c r="A19" s="265" t="s">
        <v>25</v>
      </c>
      <c r="C19" s="263"/>
      <c r="D19" s="249"/>
      <c r="E19" s="249"/>
      <c r="F19" s="249"/>
      <c r="G19" s="249"/>
      <c r="H19" s="249"/>
      <c r="I19" s="249"/>
      <c r="J19" s="249"/>
      <c r="L19" s="270"/>
    </row>
    <row r="20" spans="1:16" ht="22.95" customHeight="1">
      <c r="A20" s="266" t="s">
        <v>84</v>
      </c>
      <c r="B20" s="262" t="s">
        <v>405</v>
      </c>
      <c r="C20" s="263"/>
      <c r="D20" s="249">
        <v>1026250</v>
      </c>
      <c r="E20" s="249"/>
      <c r="F20" s="249">
        <v>1044313</v>
      </c>
      <c r="G20" s="249"/>
      <c r="H20" s="249">
        <v>892093</v>
      </c>
      <c r="I20" s="249"/>
      <c r="J20" s="249">
        <v>910650</v>
      </c>
      <c r="L20" s="269"/>
    </row>
    <row r="21" spans="1:16" ht="22.95" customHeight="1">
      <c r="A21" s="266" t="s">
        <v>85</v>
      </c>
      <c r="B21" s="262" t="s">
        <v>400</v>
      </c>
      <c r="C21" s="263"/>
      <c r="D21" s="249">
        <v>2430509</v>
      </c>
      <c r="E21" s="249"/>
      <c r="F21" s="249">
        <v>2375310</v>
      </c>
      <c r="G21" s="249"/>
      <c r="H21" s="249">
        <v>1984552</v>
      </c>
      <c r="I21" s="249"/>
      <c r="J21" s="249">
        <v>1929353</v>
      </c>
      <c r="L21" s="269"/>
      <c r="N21" s="270"/>
      <c r="O21" s="269"/>
      <c r="P21" s="269"/>
    </row>
    <row r="22" spans="1:16" ht="22.95" customHeight="1">
      <c r="A22" s="266" t="s">
        <v>28</v>
      </c>
      <c r="B22" s="262" t="s">
        <v>261</v>
      </c>
      <c r="C22" s="263"/>
      <c r="D22" s="127">
        <v>0</v>
      </c>
      <c r="E22" s="271"/>
      <c r="F22" s="127">
        <v>0</v>
      </c>
      <c r="G22" s="271"/>
      <c r="H22" s="249">
        <v>1229980</v>
      </c>
      <c r="I22" s="272"/>
      <c r="J22" s="249">
        <v>1183070</v>
      </c>
      <c r="O22" s="269"/>
      <c r="P22" s="269"/>
    </row>
    <row r="23" spans="1:16" ht="22.95" customHeight="1">
      <c r="A23" s="266" t="s">
        <v>86</v>
      </c>
      <c r="C23" s="263"/>
      <c r="D23" s="148">
        <v>17441</v>
      </c>
      <c r="E23" s="271"/>
      <c r="F23" s="148">
        <v>22063</v>
      </c>
      <c r="G23" s="271"/>
      <c r="H23" s="249">
        <v>6740</v>
      </c>
      <c r="I23" s="272"/>
      <c r="J23" s="249">
        <v>8495</v>
      </c>
      <c r="L23" s="269"/>
      <c r="O23" s="269"/>
      <c r="P23" s="269"/>
    </row>
    <row r="24" spans="1:16" ht="22.95" customHeight="1">
      <c r="A24" s="266" t="s">
        <v>31</v>
      </c>
      <c r="B24" s="262">
        <v>7</v>
      </c>
      <c r="C24" s="263"/>
      <c r="D24" s="249">
        <v>544092</v>
      </c>
      <c r="E24" s="249"/>
      <c r="F24" s="249">
        <v>544488</v>
      </c>
      <c r="G24" s="249"/>
      <c r="H24" s="249">
        <v>112058</v>
      </c>
      <c r="I24" s="249"/>
      <c r="J24" s="249">
        <v>112058</v>
      </c>
      <c r="L24" s="269"/>
    </row>
    <row r="25" spans="1:16" ht="22.95" customHeight="1">
      <c r="A25" s="266" t="s">
        <v>87</v>
      </c>
      <c r="B25" s="262">
        <v>7</v>
      </c>
      <c r="C25" s="263"/>
      <c r="D25" s="249">
        <v>462601</v>
      </c>
      <c r="E25" s="249"/>
      <c r="F25" s="249">
        <v>474541</v>
      </c>
      <c r="G25" s="249"/>
      <c r="H25" s="249">
        <v>28239</v>
      </c>
      <c r="I25" s="249"/>
      <c r="J25" s="249">
        <v>28362</v>
      </c>
      <c r="L25" s="270"/>
    </row>
    <row r="26" spans="1:16" ht="22.95" customHeight="1">
      <c r="A26" s="266" t="s">
        <v>88</v>
      </c>
      <c r="C26" s="263"/>
      <c r="D26" s="249">
        <v>33589</v>
      </c>
      <c r="E26" s="249"/>
      <c r="F26" s="249">
        <v>39019</v>
      </c>
      <c r="G26" s="249"/>
      <c r="H26" s="249">
        <v>12596</v>
      </c>
      <c r="I26" s="249"/>
      <c r="J26" s="249">
        <v>13208</v>
      </c>
    </row>
    <row r="27" spans="1:16" ht="22.95" customHeight="1">
      <c r="A27" s="256" t="s">
        <v>89</v>
      </c>
      <c r="C27" s="263"/>
      <c r="D27" s="249">
        <v>23528</v>
      </c>
      <c r="E27" s="249"/>
      <c r="F27" s="249">
        <v>25099</v>
      </c>
      <c r="G27" s="249"/>
      <c r="H27" s="131">
        <v>0</v>
      </c>
      <c r="I27" s="249"/>
      <c r="J27" s="131">
        <v>0</v>
      </c>
    </row>
    <row r="28" spans="1:16" ht="22.95" customHeight="1">
      <c r="A28" s="266" t="s">
        <v>35</v>
      </c>
      <c r="C28" s="263"/>
      <c r="D28" s="101">
        <v>19894</v>
      </c>
      <c r="E28" s="249"/>
      <c r="F28" s="101">
        <v>18377</v>
      </c>
      <c r="G28" s="249"/>
      <c r="H28" s="101">
        <v>2238</v>
      </c>
      <c r="I28" s="249"/>
      <c r="J28" s="101">
        <v>648</v>
      </c>
    </row>
    <row r="29" spans="1:16" ht="22.95" customHeight="1">
      <c r="A29" s="266" t="s">
        <v>90</v>
      </c>
      <c r="C29" s="263"/>
      <c r="D29" s="249">
        <v>44469</v>
      </c>
      <c r="E29" s="249"/>
      <c r="F29" s="249">
        <v>43738</v>
      </c>
      <c r="G29" s="249"/>
      <c r="H29" s="156">
        <v>2701</v>
      </c>
      <c r="I29" s="249"/>
      <c r="J29" s="156">
        <v>2701</v>
      </c>
    </row>
    <row r="30" spans="1:16" ht="22.95" customHeight="1">
      <c r="A30" s="266" t="s">
        <v>36</v>
      </c>
      <c r="C30" s="263"/>
      <c r="D30" s="250">
        <v>20924</v>
      </c>
      <c r="E30" s="249"/>
      <c r="F30" s="250">
        <v>20441</v>
      </c>
      <c r="G30" s="249"/>
      <c r="H30" s="250">
        <v>18578</v>
      </c>
      <c r="J30" s="250">
        <v>17458</v>
      </c>
    </row>
    <row r="31" spans="1:16" ht="22.95" customHeight="1">
      <c r="A31" s="261" t="s">
        <v>38</v>
      </c>
      <c r="C31" s="263"/>
      <c r="D31" s="235">
        <f>SUM(D20:D30)</f>
        <v>4623297</v>
      </c>
      <c r="E31" s="226"/>
      <c r="F31" s="235">
        <f>SUM(F20:F30)</f>
        <v>4607389</v>
      </c>
      <c r="G31" s="226"/>
      <c r="H31" s="235">
        <f>SUM(H20:H30)</f>
        <v>4289775</v>
      </c>
      <c r="I31" s="226"/>
      <c r="J31" s="235">
        <f>SUM(J20:J30)</f>
        <v>4206003</v>
      </c>
    </row>
    <row r="32" spans="1:16" ht="22.95" customHeight="1">
      <c r="A32" s="261"/>
      <c r="C32" s="263"/>
      <c r="D32" s="226"/>
      <c r="E32" s="226"/>
      <c r="F32" s="226"/>
      <c r="G32" s="226"/>
      <c r="H32" s="273"/>
      <c r="I32" s="273"/>
      <c r="J32" s="273"/>
    </row>
    <row r="33" spans="1:10" ht="22.95" customHeight="1" thickBot="1">
      <c r="A33" s="261" t="s">
        <v>39</v>
      </c>
      <c r="C33" s="263"/>
      <c r="D33" s="92">
        <f>D17+D31</f>
        <v>5246491</v>
      </c>
      <c r="E33" s="226"/>
      <c r="F33" s="92">
        <f>F17+F31</f>
        <v>5096131</v>
      </c>
      <c r="G33" s="226"/>
      <c r="H33" s="92">
        <f>H17+H31</f>
        <v>4371633</v>
      </c>
      <c r="I33" s="226"/>
      <c r="J33" s="92">
        <f>J17+J31</f>
        <v>4266075</v>
      </c>
    </row>
    <row r="34" spans="1:10" ht="22.95" customHeight="1" thickTop="1">
      <c r="A34" s="256"/>
      <c r="C34" s="263"/>
      <c r="D34" s="249"/>
      <c r="E34" s="249"/>
      <c r="F34" s="101"/>
      <c r="G34" s="249"/>
      <c r="H34" s="131"/>
      <c r="I34" s="249"/>
      <c r="J34" s="131"/>
    </row>
    <row r="35" spans="1:10" ht="22.2" customHeight="1">
      <c r="D35" s="173"/>
      <c r="F35" s="173"/>
      <c r="G35" s="173"/>
      <c r="H35" s="270"/>
    </row>
    <row r="36" spans="1:10" ht="22.2" customHeight="1">
      <c r="A36" s="258" t="s">
        <v>76</v>
      </c>
      <c r="H36" s="270"/>
    </row>
    <row r="37" spans="1:10" ht="22.2" customHeight="1">
      <c r="A37" s="258" t="s">
        <v>77</v>
      </c>
    </row>
    <row r="38" spans="1:10" ht="22.2" customHeight="1">
      <c r="A38" s="261"/>
      <c r="H38" s="394"/>
      <c r="I38" s="394"/>
      <c r="J38" s="394"/>
    </row>
    <row r="39" spans="1:10" ht="22.2" customHeight="1">
      <c r="A39" s="261"/>
      <c r="C39" s="263"/>
      <c r="D39" s="394" t="s">
        <v>2</v>
      </c>
      <c r="E39" s="394"/>
      <c r="F39" s="394"/>
      <c r="G39" s="264"/>
      <c r="H39" s="394" t="s">
        <v>3</v>
      </c>
      <c r="I39" s="394"/>
      <c r="J39" s="394"/>
    </row>
    <row r="40" spans="1:10" ht="22.2" customHeight="1">
      <c r="A40" s="261"/>
      <c r="C40" s="263"/>
      <c r="D40" s="248" t="s">
        <v>78</v>
      </c>
      <c r="E40" s="248"/>
      <c r="F40" s="248" t="s">
        <v>5</v>
      </c>
      <c r="G40" s="264"/>
      <c r="H40" s="248" t="s">
        <v>78</v>
      </c>
      <c r="I40" s="248"/>
      <c r="J40" s="248" t="s">
        <v>5</v>
      </c>
    </row>
    <row r="41" spans="1:10" ht="22.2" customHeight="1">
      <c r="A41" s="258" t="s">
        <v>40</v>
      </c>
      <c r="B41" s="262" t="s">
        <v>7</v>
      </c>
      <c r="C41" s="263"/>
      <c r="D41" s="248">
        <v>2567</v>
      </c>
      <c r="E41" s="248"/>
      <c r="F41" s="248">
        <v>2566</v>
      </c>
      <c r="G41" s="248"/>
      <c r="H41" s="248">
        <v>2567</v>
      </c>
      <c r="I41" s="248"/>
      <c r="J41" s="248">
        <v>2566</v>
      </c>
    </row>
    <row r="42" spans="1:10" ht="22.2" customHeight="1">
      <c r="A42" s="261"/>
      <c r="C42" s="263"/>
      <c r="D42" s="248" t="s">
        <v>8</v>
      </c>
      <c r="E42" s="248"/>
      <c r="F42" s="248"/>
      <c r="G42" s="248"/>
      <c r="H42" s="248" t="s">
        <v>8</v>
      </c>
      <c r="I42" s="248"/>
      <c r="J42" s="248"/>
    </row>
    <row r="43" spans="1:10" ht="22.2" customHeight="1">
      <c r="A43" s="261"/>
      <c r="C43" s="263"/>
      <c r="D43" s="393" t="s">
        <v>9</v>
      </c>
      <c r="E43" s="393"/>
      <c r="F43" s="393"/>
      <c r="G43" s="393"/>
      <c r="H43" s="393"/>
      <c r="I43" s="393"/>
      <c r="J43" s="393"/>
    </row>
    <row r="44" spans="1:10" ht="22.95" customHeight="1">
      <c r="A44" s="265" t="s">
        <v>41</v>
      </c>
      <c r="C44" s="263"/>
      <c r="D44" s="251"/>
      <c r="E44" s="249"/>
      <c r="F44" s="249"/>
      <c r="G44" s="249"/>
      <c r="H44" s="249"/>
      <c r="I44" s="249"/>
      <c r="J44" s="249"/>
    </row>
    <row r="45" spans="1:10" ht="22.95" customHeight="1">
      <c r="A45" s="266" t="s">
        <v>91</v>
      </c>
      <c r="C45" s="263"/>
      <c r="D45" s="251">
        <v>515000</v>
      </c>
      <c r="E45" s="249"/>
      <c r="F45" s="251">
        <v>440000</v>
      </c>
      <c r="G45" s="249"/>
      <c r="H45" s="101">
        <v>260000</v>
      </c>
      <c r="I45" s="271"/>
      <c r="J45" s="101">
        <v>220000</v>
      </c>
    </row>
    <row r="46" spans="1:10" ht="22.95" customHeight="1">
      <c r="A46" s="266" t="s">
        <v>92</v>
      </c>
      <c r="B46" s="262">
        <v>3</v>
      </c>
      <c r="C46" s="263"/>
      <c r="D46" s="251">
        <v>130891</v>
      </c>
      <c r="E46" s="249"/>
      <c r="F46" s="251">
        <v>96664</v>
      </c>
      <c r="G46" s="249"/>
      <c r="H46" s="101">
        <v>23068</v>
      </c>
      <c r="I46" s="249"/>
      <c r="J46" s="101">
        <v>15958</v>
      </c>
    </row>
    <row r="47" spans="1:10" ht="22.95" customHeight="1">
      <c r="A47" s="266" t="s">
        <v>93</v>
      </c>
      <c r="B47" s="262">
        <v>3</v>
      </c>
      <c r="C47" s="263"/>
      <c r="D47" s="251">
        <v>119336</v>
      </c>
      <c r="E47" s="249"/>
      <c r="F47" s="251">
        <v>119053</v>
      </c>
      <c r="G47" s="249"/>
      <c r="H47" s="101">
        <v>17488</v>
      </c>
      <c r="I47" s="249"/>
      <c r="J47" s="101">
        <v>12802</v>
      </c>
    </row>
    <row r="48" spans="1:10" ht="22.95" hidden="1" customHeight="1">
      <c r="A48" s="266" t="s">
        <v>94</v>
      </c>
      <c r="C48" s="263"/>
      <c r="D48" s="174"/>
      <c r="E48" s="249"/>
      <c r="F48" s="174">
        <v>0</v>
      </c>
      <c r="G48" s="249"/>
      <c r="H48" s="174"/>
      <c r="I48" s="249"/>
      <c r="J48" s="174">
        <v>0</v>
      </c>
    </row>
    <row r="49" spans="1:10" ht="22.95" customHeight="1">
      <c r="A49" s="266" t="s">
        <v>95</v>
      </c>
      <c r="C49" s="263"/>
      <c r="D49" s="249"/>
      <c r="E49" s="249"/>
      <c r="F49" s="156"/>
      <c r="G49" s="249"/>
      <c r="H49" s="101"/>
      <c r="I49" s="249"/>
      <c r="J49" s="101"/>
    </row>
    <row r="50" spans="1:10" ht="22.95" customHeight="1">
      <c r="A50" s="266" t="s">
        <v>96</v>
      </c>
      <c r="C50" s="263"/>
      <c r="D50" s="249">
        <v>188106</v>
      </c>
      <c r="E50" s="249"/>
      <c r="F50" s="156">
        <v>188149</v>
      </c>
      <c r="G50" s="249"/>
      <c r="H50" s="101">
        <v>113713</v>
      </c>
      <c r="I50" s="249"/>
      <c r="J50" s="101">
        <v>113713</v>
      </c>
    </row>
    <row r="51" spans="1:10" ht="22.95" customHeight="1">
      <c r="A51" s="266" t="s">
        <v>97</v>
      </c>
      <c r="C51" s="263"/>
      <c r="D51" s="249"/>
      <c r="E51" s="249"/>
      <c r="F51" s="156"/>
      <c r="G51" s="249"/>
      <c r="H51" s="101"/>
      <c r="I51" s="249"/>
      <c r="J51" s="101"/>
    </row>
    <row r="52" spans="1:10" ht="22.95" customHeight="1">
      <c r="A52" s="266" t="s">
        <v>51</v>
      </c>
      <c r="B52" s="262">
        <v>3</v>
      </c>
      <c r="C52" s="263"/>
      <c r="D52" s="249">
        <v>12167</v>
      </c>
      <c r="E52" s="249"/>
      <c r="F52" s="156">
        <v>14490</v>
      </c>
      <c r="G52" s="249"/>
      <c r="H52" s="101">
        <v>2564</v>
      </c>
      <c r="I52" s="249"/>
      <c r="J52" s="101">
        <v>2541</v>
      </c>
    </row>
    <row r="53" spans="1:10" ht="22.95" customHeight="1">
      <c r="A53" s="266" t="s">
        <v>98</v>
      </c>
      <c r="C53" s="263"/>
      <c r="D53" s="251">
        <v>7173</v>
      </c>
      <c r="E53" s="249"/>
      <c r="F53" s="274">
        <v>85</v>
      </c>
      <c r="G53" s="249"/>
      <c r="H53" s="101">
        <v>1129</v>
      </c>
      <c r="I53" s="249"/>
      <c r="J53" s="101">
        <v>0</v>
      </c>
    </row>
    <row r="54" spans="1:10" ht="22.95" customHeight="1">
      <c r="A54" s="261" t="s">
        <v>53</v>
      </c>
      <c r="C54" s="263"/>
      <c r="D54" s="235">
        <f>SUM(D45:D53)</f>
        <v>972673</v>
      </c>
      <c r="E54" s="275"/>
      <c r="F54" s="276">
        <f>SUM(F45:F53)</f>
        <v>858441</v>
      </c>
      <c r="G54" s="275"/>
      <c r="H54" s="235">
        <f>SUM(H45:H53)</f>
        <v>417962</v>
      </c>
      <c r="I54" s="275"/>
      <c r="J54" s="276">
        <f>SUM(J45:J53)</f>
        <v>365014</v>
      </c>
    </row>
    <row r="55" spans="1:10" ht="22.95" customHeight="1">
      <c r="A55" s="261"/>
      <c r="C55" s="263"/>
      <c r="D55" s="249"/>
      <c r="E55" s="249"/>
      <c r="F55" s="249"/>
      <c r="G55" s="249"/>
      <c r="H55" s="249"/>
      <c r="I55" s="249"/>
      <c r="J55" s="249"/>
    </row>
    <row r="56" spans="1:10" ht="22.95" customHeight="1">
      <c r="A56" s="265" t="s">
        <v>54</v>
      </c>
      <c r="C56" s="263"/>
      <c r="D56" s="249"/>
      <c r="E56" s="249"/>
      <c r="F56" s="249"/>
      <c r="G56" s="249"/>
    </row>
    <row r="57" spans="1:10" ht="22.95" customHeight="1">
      <c r="A57" s="266" t="s">
        <v>55</v>
      </c>
      <c r="C57" s="263"/>
      <c r="D57" s="249">
        <v>144779</v>
      </c>
      <c r="E57" s="249"/>
      <c r="F57" s="249">
        <v>191731</v>
      </c>
      <c r="G57" s="249"/>
      <c r="H57" s="249">
        <v>13228</v>
      </c>
      <c r="I57" s="249"/>
      <c r="J57" s="249">
        <v>41657</v>
      </c>
    </row>
    <row r="58" spans="1:10" ht="22.95" customHeight="1">
      <c r="A58" s="266" t="s">
        <v>99</v>
      </c>
      <c r="B58" s="262">
        <v>3</v>
      </c>
      <c r="C58" s="263"/>
      <c r="D58" s="249">
        <v>22458</v>
      </c>
      <c r="E58" s="249"/>
      <c r="F58" s="249">
        <v>25093</v>
      </c>
      <c r="G58" s="249"/>
      <c r="H58" s="101">
        <v>10484</v>
      </c>
      <c r="I58" s="249"/>
      <c r="J58" s="101">
        <v>11134</v>
      </c>
    </row>
    <row r="59" spans="1:10" ht="22.95" customHeight="1">
      <c r="A59" s="266" t="s">
        <v>57</v>
      </c>
      <c r="C59" s="263"/>
      <c r="D59" s="249">
        <v>5793</v>
      </c>
      <c r="E59" s="249"/>
      <c r="F59" s="249">
        <v>5978</v>
      </c>
      <c r="G59" s="249">
        <v>15396459</v>
      </c>
      <c r="H59" s="101">
        <v>0</v>
      </c>
      <c r="I59" s="249"/>
      <c r="J59" s="101">
        <v>0</v>
      </c>
    </row>
    <row r="60" spans="1:10" ht="22.95" customHeight="1">
      <c r="A60" s="266" t="s">
        <v>100</v>
      </c>
      <c r="C60" s="263"/>
      <c r="D60" s="249"/>
      <c r="E60" s="249"/>
      <c r="F60" s="155"/>
      <c r="G60" s="249"/>
      <c r="H60" s="131"/>
      <c r="I60" s="249"/>
      <c r="J60" s="131"/>
    </row>
    <row r="61" spans="1:10" ht="22.95" customHeight="1">
      <c r="A61" s="266" t="s">
        <v>101</v>
      </c>
      <c r="C61" s="263"/>
      <c r="D61" s="249">
        <v>46508</v>
      </c>
      <c r="E61" s="249"/>
      <c r="F61" s="249">
        <v>46576</v>
      </c>
      <c r="G61" s="249"/>
      <c r="H61" s="249">
        <v>4267</v>
      </c>
      <c r="I61" s="249"/>
      <c r="J61" s="249">
        <v>4167</v>
      </c>
    </row>
    <row r="62" spans="1:10" ht="22.95" customHeight="1">
      <c r="A62" s="266" t="s">
        <v>102</v>
      </c>
      <c r="C62" s="263"/>
      <c r="D62" s="250">
        <v>7160</v>
      </c>
      <c r="E62" s="249"/>
      <c r="F62" s="250">
        <v>8439</v>
      </c>
      <c r="G62" s="249"/>
      <c r="H62" s="250">
        <v>2394</v>
      </c>
      <c r="I62" s="249"/>
      <c r="J62" s="250">
        <v>2946</v>
      </c>
    </row>
    <row r="63" spans="1:10" ht="22.95" customHeight="1">
      <c r="A63" s="261" t="s">
        <v>59</v>
      </c>
      <c r="C63" s="263"/>
      <c r="D63" s="146">
        <f>SUM(D57:D62)</f>
        <v>226698</v>
      </c>
      <c r="E63" s="275"/>
      <c r="F63" s="277">
        <f>SUM(F57:F62)</f>
        <v>277817</v>
      </c>
      <c r="G63" s="275"/>
      <c r="H63" s="146">
        <f>SUM(H57:H62)</f>
        <v>30373</v>
      </c>
      <c r="I63" s="275"/>
      <c r="J63" s="277">
        <f>SUM(J57:J62)</f>
        <v>59904</v>
      </c>
    </row>
    <row r="64" spans="1:10" ht="22.95" customHeight="1">
      <c r="A64" s="261"/>
      <c r="C64" s="263"/>
      <c r="D64" s="278"/>
      <c r="E64" s="275"/>
      <c r="F64" s="278"/>
      <c r="G64" s="275"/>
      <c r="H64" s="278"/>
      <c r="I64" s="275"/>
      <c r="J64" s="278"/>
    </row>
    <row r="65" spans="1:11" ht="22.95" customHeight="1">
      <c r="A65" s="261" t="s">
        <v>60</v>
      </c>
      <c r="C65" s="263"/>
      <c r="D65" s="146">
        <f>D54+D63</f>
        <v>1199371</v>
      </c>
      <c r="E65" s="275"/>
      <c r="F65" s="277">
        <f>F54+F63</f>
        <v>1136258</v>
      </c>
      <c r="G65" s="275"/>
      <c r="H65" s="146">
        <f>H54+H63</f>
        <v>448335</v>
      </c>
      <c r="I65" s="275"/>
      <c r="J65" s="277">
        <f>J54+J63</f>
        <v>424918</v>
      </c>
    </row>
    <row r="66" spans="1:11" ht="22.95" customHeight="1">
      <c r="A66" s="261"/>
      <c r="C66" s="263"/>
      <c r="D66" s="275"/>
      <c r="E66" s="275"/>
      <c r="F66" s="275"/>
      <c r="G66" s="275"/>
      <c r="H66" s="275"/>
      <c r="I66" s="275"/>
      <c r="J66" s="275"/>
    </row>
    <row r="67" spans="1:11" s="260" customFormat="1" ht="22.2" customHeight="1">
      <c r="A67" s="258" t="s">
        <v>76</v>
      </c>
      <c r="B67" s="259"/>
      <c r="K67" s="173"/>
    </row>
    <row r="68" spans="1:11" s="260" customFormat="1" ht="22.2" customHeight="1">
      <c r="A68" s="258" t="s">
        <v>77</v>
      </c>
      <c r="B68" s="259"/>
      <c r="K68" s="173"/>
    </row>
    <row r="69" spans="1:11" ht="22.2" customHeight="1">
      <c r="A69" s="261"/>
      <c r="H69" s="394"/>
      <c r="I69" s="394"/>
      <c r="J69" s="394"/>
    </row>
    <row r="70" spans="1:11" ht="22.2" customHeight="1">
      <c r="A70" s="261"/>
      <c r="C70" s="263"/>
      <c r="D70" s="394" t="s">
        <v>2</v>
      </c>
      <c r="E70" s="394"/>
      <c r="F70" s="394"/>
      <c r="G70" s="264"/>
      <c r="H70" s="394" t="s">
        <v>3</v>
      </c>
      <c r="I70" s="394"/>
      <c r="J70" s="394"/>
    </row>
    <row r="71" spans="1:11" ht="22.2" customHeight="1">
      <c r="A71" s="261"/>
      <c r="C71" s="263"/>
      <c r="D71" s="248" t="s">
        <v>78</v>
      </c>
      <c r="E71" s="248"/>
      <c r="F71" s="248" t="s">
        <v>5</v>
      </c>
      <c r="G71" s="264"/>
      <c r="H71" s="248" t="s">
        <v>78</v>
      </c>
      <c r="I71" s="248"/>
      <c r="J71" s="248" t="s">
        <v>5</v>
      </c>
    </row>
    <row r="72" spans="1:11" ht="22.2" customHeight="1">
      <c r="A72" s="258" t="s">
        <v>40</v>
      </c>
      <c r="B72" s="262" t="s">
        <v>7</v>
      </c>
      <c r="C72" s="263"/>
      <c r="D72" s="248">
        <v>2567</v>
      </c>
      <c r="E72" s="248"/>
      <c r="F72" s="248">
        <v>2566</v>
      </c>
      <c r="G72" s="248"/>
      <c r="H72" s="248">
        <v>2567</v>
      </c>
      <c r="I72" s="248"/>
      <c r="J72" s="248">
        <v>2566</v>
      </c>
    </row>
    <row r="73" spans="1:11" ht="22.2" customHeight="1">
      <c r="A73" s="261"/>
      <c r="C73" s="263"/>
      <c r="D73" s="248" t="s">
        <v>8</v>
      </c>
      <c r="E73" s="248"/>
      <c r="F73" s="248"/>
      <c r="G73" s="248"/>
      <c r="H73" s="248" t="s">
        <v>8</v>
      </c>
      <c r="I73" s="248"/>
      <c r="J73" s="248"/>
    </row>
    <row r="74" spans="1:11" ht="22.2" customHeight="1">
      <c r="A74" s="261"/>
      <c r="C74" s="263"/>
      <c r="D74" s="393" t="s">
        <v>9</v>
      </c>
      <c r="E74" s="393"/>
      <c r="F74" s="393"/>
      <c r="G74" s="393"/>
      <c r="H74" s="393"/>
      <c r="I74" s="393"/>
      <c r="J74" s="393"/>
    </row>
    <row r="75" spans="1:11" ht="22.95" customHeight="1">
      <c r="A75" s="265" t="s">
        <v>61</v>
      </c>
      <c r="C75" s="263"/>
      <c r="D75" s="252"/>
      <c r="E75" s="252"/>
      <c r="F75" s="252"/>
      <c r="G75" s="252"/>
    </row>
    <row r="76" spans="1:11" ht="22.95" customHeight="1">
      <c r="A76" s="266" t="s">
        <v>62</v>
      </c>
      <c r="B76" s="262">
        <v>9</v>
      </c>
      <c r="C76" s="263"/>
    </row>
    <row r="77" spans="1:11" ht="22.8" customHeight="1" thickBot="1">
      <c r="A77" s="266" t="s">
        <v>63</v>
      </c>
      <c r="C77" s="263"/>
      <c r="D77" s="279">
        <v>508448</v>
      </c>
      <c r="E77" s="252"/>
      <c r="F77" s="280">
        <v>508448</v>
      </c>
      <c r="G77" s="252"/>
      <c r="H77" s="280">
        <v>508448</v>
      </c>
      <c r="I77" s="252"/>
      <c r="J77" s="280">
        <v>508448</v>
      </c>
    </row>
    <row r="78" spans="1:11" ht="22.95" customHeight="1" thickTop="1">
      <c r="A78" s="266" t="s">
        <v>64</v>
      </c>
      <c r="C78" s="263"/>
      <c r="D78" s="252">
        <v>508448</v>
      </c>
      <c r="E78" s="252"/>
      <c r="F78" s="252">
        <v>508448</v>
      </c>
      <c r="G78" s="252"/>
      <c r="H78" s="101">
        <v>508448</v>
      </c>
      <c r="I78" s="252"/>
      <c r="J78" s="101">
        <v>508448</v>
      </c>
    </row>
    <row r="79" spans="1:11" ht="22.95" customHeight="1">
      <c r="A79" s="266" t="s">
        <v>402</v>
      </c>
      <c r="B79" s="262">
        <v>10</v>
      </c>
      <c r="C79" s="263"/>
      <c r="D79" s="252">
        <v>-9269</v>
      </c>
      <c r="E79" s="252"/>
      <c r="F79" s="101">
        <v>0</v>
      </c>
      <c r="G79" s="252"/>
      <c r="H79" s="252">
        <v>-9269</v>
      </c>
      <c r="I79" s="252"/>
      <c r="J79" s="101">
        <v>0</v>
      </c>
    </row>
    <row r="80" spans="1:11" ht="22.95" customHeight="1">
      <c r="A80" s="266" t="s">
        <v>103</v>
      </c>
      <c r="C80" s="263"/>
      <c r="D80" s="252">
        <v>694969</v>
      </c>
      <c r="E80" s="252"/>
      <c r="F80" s="252">
        <v>694969</v>
      </c>
      <c r="G80" s="252"/>
      <c r="H80" s="252">
        <v>694969</v>
      </c>
      <c r="I80" s="252"/>
      <c r="J80" s="252">
        <v>694969</v>
      </c>
    </row>
    <row r="81" spans="1:12" ht="22.95" customHeight="1">
      <c r="A81" s="266" t="s">
        <v>104</v>
      </c>
      <c r="C81" s="263"/>
      <c r="D81" s="252">
        <v>44033</v>
      </c>
      <c r="E81" s="252"/>
      <c r="F81" s="252">
        <v>44033</v>
      </c>
      <c r="G81" s="252"/>
      <c r="H81" s="252">
        <v>44033</v>
      </c>
      <c r="I81" s="252"/>
      <c r="J81" s="252">
        <v>44033</v>
      </c>
      <c r="L81" s="273"/>
    </row>
    <row r="82" spans="1:12" ht="22.95" customHeight="1">
      <c r="A82" s="266" t="s">
        <v>67</v>
      </c>
      <c r="C82" s="263"/>
      <c r="D82" s="252"/>
      <c r="E82" s="252"/>
      <c r="F82" s="155"/>
      <c r="G82" s="252"/>
      <c r="H82" s="252"/>
      <c r="I82" s="252"/>
      <c r="J82" s="155"/>
      <c r="L82" s="273"/>
    </row>
    <row r="83" spans="1:12" ht="22.95" customHeight="1">
      <c r="A83" s="266" t="s">
        <v>105</v>
      </c>
      <c r="C83" s="263"/>
      <c r="D83" s="252">
        <v>50845</v>
      </c>
      <c r="E83" s="252"/>
      <c r="F83" s="252">
        <v>50845</v>
      </c>
      <c r="G83" s="252"/>
      <c r="H83" s="252">
        <v>50845</v>
      </c>
      <c r="I83" s="252"/>
      <c r="J83" s="252">
        <v>50845</v>
      </c>
      <c r="L83" s="273"/>
    </row>
    <row r="84" spans="1:12" ht="22.95" customHeight="1">
      <c r="A84" s="266" t="s">
        <v>401</v>
      </c>
      <c r="B84" s="262">
        <v>10</v>
      </c>
      <c r="C84" s="263"/>
      <c r="D84" s="252">
        <v>9269</v>
      </c>
      <c r="E84" s="252"/>
      <c r="F84" s="101">
        <v>0</v>
      </c>
      <c r="G84" s="252"/>
      <c r="H84" s="252">
        <v>9269</v>
      </c>
      <c r="I84" s="252"/>
      <c r="J84" s="101">
        <v>0</v>
      </c>
      <c r="L84" s="273"/>
    </row>
    <row r="85" spans="1:12" ht="22.95" customHeight="1">
      <c r="A85" s="266" t="s">
        <v>106</v>
      </c>
      <c r="C85" s="263"/>
      <c r="D85" s="156">
        <v>3235898</v>
      </c>
      <c r="E85" s="252"/>
      <c r="F85" s="252">
        <v>3156514</v>
      </c>
      <c r="G85" s="252"/>
      <c r="H85" s="252">
        <v>3144417</v>
      </c>
      <c r="I85" s="252"/>
      <c r="J85" s="252">
        <v>3065033</v>
      </c>
    </row>
    <row r="86" spans="1:12" ht="22.95" customHeight="1">
      <c r="A86" s="266" t="s">
        <v>71</v>
      </c>
      <c r="C86" s="263"/>
      <c r="D86" s="253">
        <v>-518528</v>
      </c>
      <c r="E86" s="252"/>
      <c r="F86" s="253">
        <v>-521285</v>
      </c>
      <c r="G86" s="252"/>
      <c r="H86" s="253">
        <v>-519414</v>
      </c>
      <c r="I86" s="252"/>
      <c r="J86" s="253">
        <v>-522171</v>
      </c>
    </row>
    <row r="87" spans="1:12" ht="22.95" customHeight="1">
      <c r="A87" s="281" t="s">
        <v>72</v>
      </c>
      <c r="B87" s="282"/>
      <c r="C87" s="283"/>
      <c r="D87" s="226">
        <f>SUM(D78:D86)</f>
        <v>4015665</v>
      </c>
      <c r="E87" s="275"/>
      <c r="F87" s="275">
        <f>SUM(F78:F86)</f>
        <v>3933524</v>
      </c>
      <c r="G87" s="275"/>
      <c r="H87" s="226">
        <f>SUM(H78:H86)</f>
        <v>3923298</v>
      </c>
      <c r="I87" s="275"/>
      <c r="J87" s="284">
        <f>SUM(J78:J86)</f>
        <v>3841157</v>
      </c>
    </row>
    <row r="88" spans="1:12" ht="22.95" customHeight="1">
      <c r="A88" s="266" t="s">
        <v>73</v>
      </c>
      <c r="C88" s="263"/>
      <c r="D88" s="253">
        <v>31455</v>
      </c>
      <c r="E88" s="249"/>
      <c r="F88" s="285">
        <v>26349</v>
      </c>
      <c r="G88" s="252"/>
      <c r="H88" s="104">
        <v>0</v>
      </c>
      <c r="I88" s="271"/>
      <c r="J88" s="145">
        <v>0</v>
      </c>
    </row>
    <row r="89" spans="1:12" ht="22.95" customHeight="1">
      <c r="A89" s="261" t="s">
        <v>74</v>
      </c>
      <c r="C89" s="263"/>
      <c r="D89" s="146">
        <f>SUM(D87:D88)</f>
        <v>4047120</v>
      </c>
      <c r="E89" s="275"/>
      <c r="F89" s="277">
        <f>SUM(F87:F88)</f>
        <v>3959873</v>
      </c>
      <c r="G89" s="275"/>
      <c r="H89" s="146">
        <f>SUM(H87:H88)</f>
        <v>3923298</v>
      </c>
      <c r="I89" s="275"/>
      <c r="J89" s="277">
        <f>SUM(J87:J88)</f>
        <v>3841157</v>
      </c>
      <c r="L89" s="270"/>
    </row>
    <row r="90" spans="1:12" ht="22.95" customHeight="1">
      <c r="A90" s="261"/>
      <c r="C90" s="263"/>
      <c r="D90" s="249"/>
      <c r="E90" s="249"/>
      <c r="F90" s="249"/>
      <c r="G90" s="249"/>
      <c r="H90" s="249"/>
      <c r="I90" s="249"/>
      <c r="J90" s="249"/>
    </row>
    <row r="91" spans="1:12" ht="22.95" customHeight="1" thickBot="1">
      <c r="A91" s="261" t="s">
        <v>75</v>
      </c>
      <c r="C91" s="263"/>
      <c r="D91" s="92">
        <f>SUM(D65+D89)</f>
        <v>5246491</v>
      </c>
      <c r="E91" s="275"/>
      <c r="F91" s="286">
        <f>SUM(F65+F89)</f>
        <v>5096131</v>
      </c>
      <c r="G91" s="275"/>
      <c r="H91" s="92">
        <f>SUM(H65+H89)</f>
        <v>4371633</v>
      </c>
      <c r="I91" s="275"/>
      <c r="J91" s="286">
        <f>SUM(J65+J89)</f>
        <v>4266075</v>
      </c>
    </row>
    <row r="92" spans="1:12" ht="22.95" customHeight="1" thickTop="1">
      <c r="H92" s="270"/>
    </row>
    <row r="93" spans="1:12" ht="22.2" hidden="1" customHeight="1" thickTop="1">
      <c r="A93" s="261" t="s">
        <v>75</v>
      </c>
      <c r="C93" s="263"/>
      <c r="D93" s="286">
        <f>D65+D91</f>
        <v>6445862</v>
      </c>
      <c r="E93" s="275"/>
      <c r="F93" s="286">
        <f>F65+F91</f>
        <v>6232389</v>
      </c>
      <c r="G93" s="275"/>
      <c r="H93" s="286">
        <f>H65+H91</f>
        <v>4819968</v>
      </c>
      <c r="I93" s="275"/>
      <c r="J93" s="286">
        <f>J65+J91</f>
        <v>4690993</v>
      </c>
    </row>
    <row r="94" spans="1:12" ht="22.2" hidden="1" customHeight="1">
      <c r="D94" s="203">
        <f>D34-D93</f>
        <v>-6445862</v>
      </c>
      <c r="E94" s="204"/>
      <c r="F94" s="203">
        <f>F34-F93</f>
        <v>-6232389</v>
      </c>
      <c r="G94" s="204"/>
      <c r="H94" s="203">
        <f>H34-H93</f>
        <v>-4819968</v>
      </c>
      <c r="I94" s="204"/>
      <c r="J94" s="203">
        <f>J34-J93</f>
        <v>-4690993</v>
      </c>
    </row>
    <row r="95" spans="1:12" ht="22.2" customHeight="1">
      <c r="D95" s="387">
        <f>D91-D33</f>
        <v>0</v>
      </c>
      <c r="E95" s="378"/>
      <c r="F95" s="377">
        <f>F91-F33</f>
        <v>0</v>
      </c>
      <c r="G95" s="378"/>
      <c r="H95" s="377">
        <f>H91-H33</f>
        <v>0</v>
      </c>
      <c r="I95" s="378"/>
      <c r="J95" s="379">
        <f>J91-J33</f>
        <v>0</v>
      </c>
      <c r="K95" s="380"/>
    </row>
    <row r="96" spans="1:12" ht="22.2" customHeight="1">
      <c r="D96" s="378"/>
      <c r="E96" s="378"/>
      <c r="F96" s="378"/>
      <c r="G96" s="378"/>
      <c r="H96" s="378"/>
      <c r="I96" s="378"/>
      <c r="J96" s="378"/>
      <c r="K96" s="380"/>
    </row>
    <row r="99" spans="4:4" ht="22.2" customHeight="1">
      <c r="D99" s="269"/>
    </row>
    <row r="100" spans="4:4" ht="22.2" customHeight="1">
      <c r="D100" s="270"/>
    </row>
    <row r="103" spans="4:4" ht="22.2" customHeight="1">
      <c r="D103" s="287"/>
    </row>
  </sheetData>
  <mergeCells count="11">
    <mergeCell ref="D74:J74"/>
    <mergeCell ref="D4:F4"/>
    <mergeCell ref="H4:J4"/>
    <mergeCell ref="D8:J8"/>
    <mergeCell ref="H39:J39"/>
    <mergeCell ref="H70:J70"/>
    <mergeCell ref="H38:J38"/>
    <mergeCell ref="D39:F39"/>
    <mergeCell ref="D43:J43"/>
    <mergeCell ref="H69:J69"/>
    <mergeCell ref="D70:F70"/>
  </mergeCells>
  <phoneticPr fontId="7" type="noConversion"/>
  <pageMargins left="0.8" right="0.8" top="0.48" bottom="0.5" header="0.5" footer="0.5"/>
  <pageSetup paperSize="9" scale="83" firstPageNumber="3" fitToHeight="0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35" max="16383" man="1"/>
    <brk id="6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N86"/>
  <sheetViews>
    <sheetView showGridLines="0" topLeftCell="A83" zoomScaleNormal="100" zoomScaleSheetLayoutView="80" workbookViewId="0">
      <selection activeCell="C81" sqref="C81"/>
    </sheetView>
  </sheetViews>
  <sheetFormatPr defaultColWidth="9.125" defaultRowHeight="23.25" customHeight="1"/>
  <cols>
    <col min="1" max="1" width="55" style="370" customWidth="1"/>
    <col min="2" max="2" width="10.125" style="371" bestFit="1" customWidth="1"/>
    <col min="3" max="3" width="14.125" style="289" bestFit="1" customWidth="1"/>
    <col min="4" max="4" width="1.125" style="289" customWidth="1"/>
    <col min="5" max="5" width="18" style="372" bestFit="1" customWidth="1"/>
    <col min="6" max="6" width="1.125" style="289" customWidth="1"/>
    <col min="7" max="7" width="12.75" style="289" customWidth="1"/>
    <col min="8" max="8" width="1.375" style="289" customWidth="1"/>
    <col min="9" max="9" width="12.75" style="372" customWidth="1"/>
    <col min="10" max="10" width="19.75" style="289" bestFit="1" customWidth="1"/>
    <col min="11" max="11" width="14.375" style="256" bestFit="1" customWidth="1"/>
    <col min="12" max="12" width="14" style="256" customWidth="1"/>
    <col min="13" max="13" width="27.5" style="289" customWidth="1"/>
    <col min="14" max="14" width="23.25" style="289" customWidth="1"/>
    <col min="15" max="16384" width="9.125" style="289"/>
  </cols>
  <sheetData>
    <row r="1" spans="1:14" ht="23.25" customHeight="1">
      <c r="A1" s="258" t="s">
        <v>76</v>
      </c>
      <c r="B1" s="343"/>
      <c r="C1" s="288"/>
      <c r="D1" s="288"/>
      <c r="E1" s="344"/>
      <c r="F1" s="288"/>
      <c r="G1" s="288"/>
      <c r="H1" s="288"/>
      <c r="I1" s="344"/>
    </row>
    <row r="2" spans="1:14" ht="23.25" customHeight="1">
      <c r="A2" s="258" t="s">
        <v>107</v>
      </c>
      <c r="B2" s="343"/>
      <c r="C2" s="288"/>
      <c r="D2" s="288"/>
      <c r="E2" s="344"/>
      <c r="F2" s="288"/>
      <c r="G2" s="288"/>
      <c r="H2" s="288"/>
      <c r="I2" s="344"/>
    </row>
    <row r="3" spans="1:14" s="347" customFormat="1" ht="16.2" customHeight="1">
      <c r="A3" s="345"/>
      <c r="B3" s="346"/>
      <c r="E3" s="348"/>
      <c r="I3" s="348"/>
      <c r="K3" s="349"/>
      <c r="L3" s="349"/>
    </row>
    <row r="4" spans="1:14" ht="23.1" customHeight="1">
      <c r="A4" s="261"/>
      <c r="B4" s="350"/>
      <c r="C4" s="394" t="s">
        <v>2</v>
      </c>
      <c r="D4" s="394"/>
      <c r="E4" s="394"/>
      <c r="F4" s="264"/>
      <c r="G4" s="394" t="s">
        <v>3</v>
      </c>
      <c r="H4" s="394"/>
      <c r="I4" s="394"/>
    </row>
    <row r="5" spans="1:14" ht="23.1" customHeight="1">
      <c r="A5" s="266"/>
      <c r="B5" s="350"/>
      <c r="C5" s="395" t="s">
        <v>108</v>
      </c>
      <c r="D5" s="395"/>
      <c r="E5" s="395"/>
      <c r="F5" s="248"/>
      <c r="G5" s="395" t="s">
        <v>108</v>
      </c>
      <c r="H5" s="395"/>
      <c r="I5" s="395"/>
    </row>
    <row r="6" spans="1:14" ht="23.1" customHeight="1">
      <c r="A6" s="266"/>
      <c r="B6" s="350"/>
      <c r="C6" s="396" t="s">
        <v>109</v>
      </c>
      <c r="D6" s="396"/>
      <c r="E6" s="396"/>
      <c r="F6" s="248"/>
      <c r="G6" s="396" t="s">
        <v>109</v>
      </c>
      <c r="H6" s="396"/>
      <c r="I6" s="396"/>
    </row>
    <row r="7" spans="1:14" ht="23.1" customHeight="1">
      <c r="A7" s="261"/>
      <c r="B7" s="350" t="s">
        <v>7</v>
      </c>
      <c r="C7" s="351">
        <v>2567</v>
      </c>
      <c r="D7" s="351"/>
      <c r="E7" s="352">
        <v>2566</v>
      </c>
      <c r="F7" s="247"/>
      <c r="G7" s="351">
        <v>2567</v>
      </c>
      <c r="H7" s="351"/>
      <c r="I7" s="352">
        <v>2566</v>
      </c>
    </row>
    <row r="8" spans="1:14" ht="21" customHeight="1">
      <c r="A8" s="261"/>
      <c r="B8" s="350"/>
      <c r="C8" s="393" t="s">
        <v>9</v>
      </c>
      <c r="D8" s="393"/>
      <c r="E8" s="393"/>
      <c r="F8" s="393"/>
      <c r="G8" s="393"/>
      <c r="H8" s="393"/>
      <c r="I8" s="393"/>
    </row>
    <row r="9" spans="1:14" ht="23.1" customHeight="1">
      <c r="A9" s="265" t="s">
        <v>110</v>
      </c>
      <c r="B9" s="350"/>
      <c r="C9" s="249"/>
      <c r="D9" s="292"/>
      <c r="E9" s="353"/>
      <c r="F9" s="292"/>
      <c r="G9" s="292"/>
      <c r="H9" s="292"/>
      <c r="I9" s="354"/>
    </row>
    <row r="10" spans="1:14" ht="23.1" customHeight="1">
      <c r="A10" s="266" t="s">
        <v>111</v>
      </c>
      <c r="B10" s="350" t="s">
        <v>46</v>
      </c>
      <c r="C10" s="252">
        <f>ROUND(380469606.98/1000,0)</f>
        <v>380470</v>
      </c>
      <c r="D10" s="292"/>
      <c r="E10" s="156">
        <v>406412</v>
      </c>
      <c r="F10" s="101"/>
      <c r="G10" s="156">
        <f>ROUND(37874730.34/1000,0)</f>
        <v>37875</v>
      </c>
      <c r="H10" s="101"/>
      <c r="I10" s="156">
        <v>46241</v>
      </c>
      <c r="J10" s="355"/>
      <c r="K10" s="173"/>
      <c r="L10" s="356"/>
      <c r="N10" s="173"/>
    </row>
    <row r="11" spans="1:14" ht="23.1" hidden="1" customHeight="1">
      <c r="A11" s="266" t="s">
        <v>112</v>
      </c>
      <c r="B11" s="350"/>
      <c r="C11" s="155"/>
      <c r="D11" s="292"/>
      <c r="E11" s="156">
        <v>0</v>
      </c>
      <c r="F11" s="101"/>
      <c r="G11" s="156"/>
      <c r="H11" s="101"/>
      <c r="I11" s="156"/>
      <c r="J11" s="355"/>
      <c r="K11" s="173"/>
      <c r="L11" s="356"/>
      <c r="N11" s="173"/>
    </row>
    <row r="12" spans="1:14" ht="23.1" hidden="1" customHeight="1">
      <c r="A12" s="266" t="s">
        <v>113</v>
      </c>
      <c r="B12" s="350"/>
      <c r="C12" s="155"/>
      <c r="D12" s="292"/>
      <c r="E12" s="156">
        <v>0</v>
      </c>
      <c r="F12" s="101"/>
      <c r="G12" s="156"/>
      <c r="H12" s="101"/>
      <c r="I12" s="156">
        <v>0</v>
      </c>
      <c r="J12" s="355"/>
      <c r="K12" s="173"/>
      <c r="L12" s="356"/>
      <c r="N12" s="173"/>
    </row>
    <row r="13" spans="1:14" ht="23.1" hidden="1" customHeight="1">
      <c r="A13" s="266" t="s">
        <v>114</v>
      </c>
      <c r="B13" s="350"/>
      <c r="C13" s="156"/>
      <c r="D13" s="292"/>
      <c r="E13" s="156">
        <v>0</v>
      </c>
      <c r="F13" s="101"/>
      <c r="G13" s="156"/>
      <c r="H13" s="101"/>
      <c r="I13" s="156">
        <v>0</v>
      </c>
      <c r="J13" s="355"/>
      <c r="K13" s="173"/>
      <c r="L13" s="356"/>
      <c r="N13" s="173"/>
    </row>
    <row r="14" spans="1:14" ht="23.1" customHeight="1">
      <c r="A14" s="357" t="s">
        <v>115</v>
      </c>
      <c r="B14" s="350"/>
      <c r="C14" s="252">
        <f>ROUND(6754386.9/1000,0)</f>
        <v>6754</v>
      </c>
      <c r="D14" s="292"/>
      <c r="E14" s="156">
        <v>2958</v>
      </c>
      <c r="F14" s="101"/>
      <c r="G14" s="104">
        <f>ROUND(15813141.82/1000,0)</f>
        <v>15813</v>
      </c>
      <c r="H14" s="101"/>
      <c r="I14" s="104">
        <v>13876</v>
      </c>
      <c r="J14" s="355"/>
    </row>
    <row r="15" spans="1:14" ht="23.1" customHeight="1">
      <c r="A15" s="261" t="s">
        <v>116</v>
      </c>
      <c r="B15" s="350"/>
      <c r="C15" s="235">
        <f>SUM(C10:C14)</f>
        <v>387224</v>
      </c>
      <c r="D15" s="275"/>
      <c r="E15" s="235">
        <v>409370</v>
      </c>
      <c r="F15" s="91"/>
      <c r="G15" s="146">
        <f>SUM(G10:G14)</f>
        <v>53688</v>
      </c>
      <c r="H15" s="91">
        <v>10538</v>
      </c>
      <c r="I15" s="235">
        <v>60117</v>
      </c>
    </row>
    <row r="16" spans="1:14" ht="6" customHeight="1">
      <c r="A16" s="261"/>
      <c r="B16" s="350"/>
      <c r="C16" s="249"/>
      <c r="D16" s="292"/>
      <c r="E16" s="101"/>
      <c r="F16" s="102"/>
      <c r="G16" s="102"/>
      <c r="H16" s="102"/>
      <c r="I16" s="102"/>
    </row>
    <row r="17" spans="1:14" ht="23.1" customHeight="1">
      <c r="A17" s="265" t="s">
        <v>117</v>
      </c>
      <c r="B17" s="350"/>
      <c r="C17" s="249"/>
      <c r="D17" s="292"/>
      <c r="E17" s="101"/>
      <c r="F17" s="102"/>
      <c r="G17" s="102"/>
      <c r="H17" s="102"/>
      <c r="I17" s="102"/>
      <c r="M17" s="355"/>
    </row>
    <row r="18" spans="1:14" ht="23.1" customHeight="1">
      <c r="A18" s="266" t="s">
        <v>118</v>
      </c>
      <c r="B18" s="262"/>
      <c r="C18" s="252">
        <f>ROUND(242717303.917578/1000,0)</f>
        <v>242717</v>
      </c>
      <c r="D18" s="292"/>
      <c r="E18" s="156">
        <v>285334</v>
      </c>
      <c r="F18" s="101"/>
      <c r="G18" s="156">
        <f>ROUND(34472916.87/1000,0)</f>
        <v>34473</v>
      </c>
      <c r="H18" s="156"/>
      <c r="I18" s="156">
        <v>43129</v>
      </c>
      <c r="J18" s="355"/>
      <c r="L18" s="358"/>
      <c r="M18" s="256"/>
      <c r="N18" s="358"/>
    </row>
    <row r="19" spans="1:14" ht="23.1" customHeight="1">
      <c r="A19" s="266" t="s">
        <v>119</v>
      </c>
      <c r="B19" s="262"/>
      <c r="C19" s="252">
        <f>ROUND(17484587.32/1000,0)-1</f>
        <v>17484</v>
      </c>
      <c r="D19" s="292"/>
      <c r="E19" s="156">
        <v>26742</v>
      </c>
      <c r="F19" s="101"/>
      <c r="G19" s="156">
        <f>ROUND(538739.55/1000,0)</f>
        <v>539</v>
      </c>
      <c r="H19" s="156"/>
      <c r="I19" s="156">
        <v>905</v>
      </c>
      <c r="K19" s="287"/>
    </row>
    <row r="20" spans="1:14" ht="23.1" customHeight="1">
      <c r="A20" s="357" t="s">
        <v>120</v>
      </c>
      <c r="B20" s="262"/>
      <c r="C20" s="252">
        <f>ROUND(54208710.5589126/1000,0)</f>
        <v>54209</v>
      </c>
      <c r="D20" s="292"/>
      <c r="E20" s="156">
        <v>55472</v>
      </c>
      <c r="F20" s="101"/>
      <c r="G20" s="156">
        <f>ROUND(13061415.96/1000,0)+1</f>
        <v>13062</v>
      </c>
      <c r="H20" s="101"/>
      <c r="I20" s="101">
        <v>17776</v>
      </c>
      <c r="L20" s="270"/>
      <c r="N20" s="270"/>
    </row>
    <row r="21" spans="1:14" ht="23.1" customHeight="1">
      <c r="A21" s="266" t="s">
        <v>409</v>
      </c>
      <c r="B21" s="262"/>
      <c r="C21" s="253">
        <f>ROUND(5934.3282,0)</f>
        <v>5934</v>
      </c>
      <c r="D21" s="292"/>
      <c r="E21" s="156">
        <v>3334</v>
      </c>
      <c r="F21" s="101"/>
      <c r="G21" s="104">
        <f>ROUND(5934328/1000,0)</f>
        <v>5934</v>
      </c>
      <c r="H21" s="156"/>
      <c r="I21" s="104">
        <v>3334</v>
      </c>
      <c r="L21" s="270"/>
      <c r="N21" s="270"/>
    </row>
    <row r="22" spans="1:14" ht="23.25" customHeight="1">
      <c r="A22" s="261" t="s">
        <v>122</v>
      </c>
      <c r="B22" s="350"/>
      <c r="C22" s="235">
        <f>SUM(C18:C21)</f>
        <v>320344</v>
      </c>
      <c r="D22" s="275"/>
      <c r="E22" s="235">
        <v>370882</v>
      </c>
      <c r="F22" s="91"/>
      <c r="G22" s="146">
        <f>SUM(G18:G21)</f>
        <v>54008</v>
      </c>
      <c r="H22" s="91">
        <v>1260872</v>
      </c>
      <c r="I22" s="235">
        <v>65144</v>
      </c>
      <c r="J22" s="290"/>
    </row>
    <row r="23" spans="1:14" ht="6" customHeight="1">
      <c r="A23" s="261"/>
      <c r="B23" s="350"/>
      <c r="C23" s="249"/>
      <c r="D23" s="292"/>
      <c r="E23" s="101"/>
      <c r="F23" s="102"/>
      <c r="G23" s="102"/>
      <c r="H23" s="102"/>
      <c r="I23" s="102"/>
    </row>
    <row r="24" spans="1:14" ht="21" customHeight="1">
      <c r="A24" s="261" t="s">
        <v>123</v>
      </c>
      <c r="B24" s="350"/>
      <c r="C24" s="91">
        <f>C15-C22</f>
        <v>66880</v>
      </c>
      <c r="D24" s="275"/>
      <c r="E24" s="91">
        <v>38488</v>
      </c>
      <c r="F24" s="91"/>
      <c r="G24" s="91">
        <f>G15-G22</f>
        <v>-320</v>
      </c>
      <c r="H24" s="91"/>
      <c r="I24" s="91">
        <v>-5027</v>
      </c>
      <c r="J24" s="290"/>
    </row>
    <row r="25" spans="1:14" ht="21" customHeight="1">
      <c r="A25" s="266" t="s">
        <v>124</v>
      </c>
      <c r="B25" s="350"/>
      <c r="C25" s="252">
        <f>ROUND(-8034680.60367138/1000,0)</f>
        <v>-8035</v>
      </c>
      <c r="D25" s="292"/>
      <c r="E25" s="144">
        <v>-6544</v>
      </c>
      <c r="F25" s="101"/>
      <c r="G25" s="101">
        <f>ROUND(-3290973.93/1000,0)</f>
        <v>-3291</v>
      </c>
      <c r="H25" s="101"/>
      <c r="I25" s="101">
        <v>-2780</v>
      </c>
    </row>
    <row r="26" spans="1:14" ht="21" customHeight="1">
      <c r="A26" s="266" t="s">
        <v>125</v>
      </c>
      <c r="B26" s="350"/>
      <c r="C26" s="131">
        <v>0</v>
      </c>
      <c r="D26" s="292"/>
      <c r="E26" s="101">
        <v>0</v>
      </c>
      <c r="F26" s="102"/>
      <c r="G26" s="101">
        <f>ROUND(46762549.42/1000,0)</f>
        <v>46763</v>
      </c>
      <c r="H26" s="102"/>
      <c r="I26" s="101">
        <v>31197</v>
      </c>
      <c r="J26" s="359"/>
    </row>
    <row r="27" spans="1:14" ht="21" customHeight="1">
      <c r="A27" s="266" t="s">
        <v>126</v>
      </c>
      <c r="B27" s="350"/>
      <c r="C27" s="253">
        <f>ROUND((44972130.5355689)/1000,0)</f>
        <v>44972</v>
      </c>
      <c r="D27" s="360"/>
      <c r="E27" s="220">
        <v>52244</v>
      </c>
      <c r="F27" s="102"/>
      <c r="G27" s="104">
        <f>ROUND(44879005.5655689/1000,0)</f>
        <v>44879</v>
      </c>
      <c r="H27" s="102"/>
      <c r="I27" s="104">
        <v>52382</v>
      </c>
      <c r="J27" s="361"/>
    </row>
    <row r="28" spans="1:14" ht="23.25" hidden="1" customHeight="1">
      <c r="A28" s="266" t="s">
        <v>127</v>
      </c>
      <c r="B28" s="350"/>
      <c r="C28" s="192"/>
      <c r="D28" s="292"/>
      <c r="E28" s="220">
        <v>0</v>
      </c>
      <c r="F28" s="101"/>
      <c r="G28" s="104"/>
      <c r="H28" s="101"/>
      <c r="I28" s="104">
        <v>0</v>
      </c>
      <c r="K28" s="272"/>
      <c r="M28" s="272"/>
    </row>
    <row r="29" spans="1:14" ht="6" customHeight="1">
      <c r="A29" s="357"/>
      <c r="B29" s="350"/>
      <c r="C29" s="252"/>
      <c r="D29" s="292"/>
      <c r="E29" s="101"/>
      <c r="F29" s="102"/>
      <c r="G29" s="182"/>
      <c r="H29" s="102"/>
      <c r="I29" s="182"/>
    </row>
    <row r="30" spans="1:14" ht="22.5" customHeight="1">
      <c r="A30" s="261" t="s">
        <v>128</v>
      </c>
      <c r="B30" s="350"/>
      <c r="C30" s="91">
        <f>SUM(C24:C28)</f>
        <v>103817</v>
      </c>
      <c r="D30" s="275"/>
      <c r="E30" s="91">
        <v>84188</v>
      </c>
      <c r="F30" s="91"/>
      <c r="G30" s="91">
        <f>SUM(G24:G28)</f>
        <v>88031</v>
      </c>
      <c r="H30" s="91"/>
      <c r="I30" s="91">
        <v>75772</v>
      </c>
      <c r="K30" s="287"/>
    </row>
    <row r="31" spans="1:14" ht="22.5" customHeight="1">
      <c r="A31" s="266" t="s">
        <v>129</v>
      </c>
      <c r="B31" s="350" t="s">
        <v>248</v>
      </c>
      <c r="C31" s="362">
        <f>ROUND(-10168650.2/1000,0)</f>
        <v>-10169</v>
      </c>
      <c r="D31" s="292"/>
      <c r="E31" s="220">
        <v>-6874</v>
      </c>
      <c r="F31" s="101"/>
      <c r="G31" s="104">
        <f>ROUND(622079.64/1000,0)</f>
        <v>622</v>
      </c>
      <c r="H31" s="156"/>
      <c r="I31" s="104">
        <v>188</v>
      </c>
      <c r="J31" s="297"/>
      <c r="K31" s="376"/>
    </row>
    <row r="32" spans="1:14" ht="9.75" customHeight="1">
      <c r="A32" s="357"/>
      <c r="B32" s="350"/>
      <c r="C32" s="249"/>
      <c r="D32" s="363"/>
      <c r="E32" s="101"/>
      <c r="F32" s="225"/>
      <c r="G32" s="225"/>
      <c r="H32" s="225">
        <v>7889</v>
      </c>
      <c r="I32" s="225"/>
    </row>
    <row r="33" spans="1:13" ht="22.5" customHeight="1">
      <c r="A33" s="261" t="s">
        <v>130</v>
      </c>
      <c r="B33" s="350"/>
      <c r="C33" s="146">
        <f>C30+C31</f>
        <v>93648</v>
      </c>
      <c r="D33" s="275"/>
      <c r="E33" s="146">
        <v>77314</v>
      </c>
      <c r="F33" s="91"/>
      <c r="G33" s="146">
        <f>G30+G31</f>
        <v>88653</v>
      </c>
      <c r="H33" s="91">
        <v>633</v>
      </c>
      <c r="I33" s="146">
        <v>75960</v>
      </c>
      <c r="K33" s="302"/>
      <c r="M33" s="290"/>
    </row>
    <row r="34" spans="1:13" ht="6" customHeight="1">
      <c r="A34" s="261"/>
      <c r="B34" s="350"/>
      <c r="C34" s="275"/>
      <c r="D34" s="275"/>
      <c r="E34" s="91"/>
      <c r="F34" s="91"/>
      <c r="G34" s="91"/>
      <c r="H34" s="91"/>
      <c r="I34" s="91"/>
      <c r="K34" s="272"/>
      <c r="L34" s="272"/>
    </row>
    <row r="35" spans="1:13" ht="22.5" customHeight="1">
      <c r="A35" s="261" t="s">
        <v>131</v>
      </c>
      <c r="B35" s="350"/>
      <c r="C35" s="99"/>
      <c r="D35" s="364"/>
      <c r="E35" s="165"/>
      <c r="F35" s="182"/>
      <c r="G35" s="165"/>
      <c r="H35" s="182"/>
      <c r="I35" s="165"/>
    </row>
    <row r="36" spans="1:13" ht="23.25" customHeight="1">
      <c r="A36" s="265" t="s">
        <v>132</v>
      </c>
      <c r="B36" s="350"/>
      <c r="C36" s="99"/>
      <c r="D36" s="364"/>
      <c r="E36" s="165"/>
      <c r="F36" s="182"/>
      <c r="G36" s="165"/>
      <c r="H36" s="182"/>
      <c r="I36" s="165"/>
    </row>
    <row r="37" spans="1:13" ht="23.25" hidden="1" customHeight="1">
      <c r="A37" s="266" t="s">
        <v>133</v>
      </c>
      <c r="B37" s="350"/>
      <c r="C37" s="99" t="e">
        <f>#REF!</f>
        <v>#REF!</v>
      </c>
      <c r="D37" s="364"/>
      <c r="E37" s="165">
        <v>0</v>
      </c>
      <c r="F37" s="182"/>
      <c r="G37" s="165" t="e">
        <f>#REF!</f>
        <v>#REF!</v>
      </c>
      <c r="H37" s="182"/>
      <c r="I37" s="165">
        <v>0</v>
      </c>
    </row>
    <row r="38" spans="1:13" ht="23.25" customHeight="1">
      <c r="A38" s="266" t="s">
        <v>134</v>
      </c>
      <c r="B38" s="350"/>
      <c r="C38" s="99"/>
      <c r="D38" s="364"/>
      <c r="E38" s="165"/>
      <c r="F38" s="182"/>
      <c r="G38" s="165"/>
      <c r="H38" s="182"/>
      <c r="I38" s="165"/>
    </row>
    <row r="39" spans="1:13" ht="23.25" customHeight="1">
      <c r="A39" s="266" t="s">
        <v>135</v>
      </c>
      <c r="B39" s="350"/>
      <c r="C39" s="166">
        <f>G39</f>
        <v>-153</v>
      </c>
      <c r="D39" s="364"/>
      <c r="E39" s="166">
        <v>372</v>
      </c>
      <c r="F39" s="182"/>
      <c r="G39" s="166">
        <v>-153</v>
      </c>
      <c r="H39" s="182"/>
      <c r="I39" s="166">
        <v>372</v>
      </c>
    </row>
    <row r="40" spans="1:13" ht="23.25" hidden="1" customHeight="1">
      <c r="A40" s="266" t="s">
        <v>136</v>
      </c>
      <c r="B40" s="350"/>
      <c r="C40" s="99"/>
      <c r="D40" s="364"/>
      <c r="E40" s="165"/>
      <c r="F40" s="182"/>
      <c r="G40" s="165"/>
      <c r="H40" s="182"/>
      <c r="I40" s="165"/>
    </row>
    <row r="41" spans="1:13" ht="22.95" hidden="1" customHeight="1">
      <c r="A41" s="266" t="s">
        <v>137</v>
      </c>
      <c r="B41" s="350"/>
      <c r="C41" s="166"/>
      <c r="D41" s="364"/>
      <c r="E41" s="166"/>
      <c r="F41" s="182"/>
      <c r="G41" s="166"/>
      <c r="H41" s="182"/>
      <c r="I41" s="166"/>
    </row>
    <row r="42" spans="1:13" ht="23.25" customHeight="1">
      <c r="A42" s="281" t="s">
        <v>138</v>
      </c>
      <c r="B42" s="350"/>
      <c r="C42" s="99"/>
      <c r="D42" s="364"/>
      <c r="E42" s="165"/>
      <c r="F42" s="182"/>
      <c r="G42" s="165"/>
      <c r="H42" s="182"/>
      <c r="I42" s="165"/>
    </row>
    <row r="43" spans="1:13" ht="23.25" customHeight="1">
      <c r="A43" s="281" t="s">
        <v>139</v>
      </c>
      <c r="B43" s="350"/>
      <c r="C43" s="153">
        <f>SUM(C38:C39)</f>
        <v>-153</v>
      </c>
      <c r="D43" s="275"/>
      <c r="E43" s="153">
        <v>372</v>
      </c>
      <c r="F43" s="91"/>
      <c r="G43" s="153">
        <f>SUM(G38:G39)</f>
        <v>-153</v>
      </c>
      <c r="H43" s="226"/>
      <c r="I43" s="153">
        <v>372</v>
      </c>
    </row>
    <row r="44" spans="1:13" ht="7.5" customHeight="1">
      <c r="A44" s="281"/>
      <c r="B44" s="350"/>
      <c r="C44" s="99"/>
      <c r="D44" s="364"/>
      <c r="E44" s="221"/>
      <c r="F44" s="364"/>
      <c r="G44" s="99"/>
      <c r="H44" s="364"/>
      <c r="I44" s="221"/>
    </row>
    <row r="45" spans="1:13" ht="23.1" customHeight="1">
      <c r="A45" s="258" t="s">
        <v>76</v>
      </c>
      <c r="B45" s="343"/>
      <c r="C45" s="288"/>
      <c r="D45" s="288"/>
      <c r="E45" s="344"/>
      <c r="F45" s="288"/>
      <c r="G45" s="288"/>
      <c r="H45" s="288"/>
      <c r="I45" s="344"/>
    </row>
    <row r="46" spans="1:13" ht="23.1" customHeight="1">
      <c r="A46" s="258" t="s">
        <v>107</v>
      </c>
      <c r="B46" s="343"/>
      <c r="C46" s="288"/>
      <c r="D46" s="288"/>
      <c r="E46" s="344"/>
      <c r="F46" s="288"/>
      <c r="G46" s="288"/>
      <c r="H46" s="288"/>
      <c r="I46" s="344"/>
    </row>
    <row r="47" spans="1:13" ht="23.1" customHeight="1">
      <c r="A47" s="258"/>
      <c r="B47" s="343"/>
      <c r="C47" s="288"/>
      <c r="D47" s="288"/>
      <c r="E47" s="344"/>
      <c r="F47" s="288"/>
      <c r="G47" s="288"/>
      <c r="H47" s="288"/>
      <c r="I47" s="344"/>
    </row>
    <row r="48" spans="1:13" ht="23.1" customHeight="1">
      <c r="A48" s="261"/>
      <c r="B48" s="350"/>
      <c r="C48" s="394" t="s">
        <v>2</v>
      </c>
      <c r="D48" s="394"/>
      <c r="E48" s="394"/>
      <c r="F48" s="264"/>
      <c r="G48" s="394" t="s">
        <v>3</v>
      </c>
      <c r="H48" s="394"/>
      <c r="I48" s="394"/>
    </row>
    <row r="49" spans="1:14" ht="23.1" customHeight="1">
      <c r="A49" s="266"/>
      <c r="B49" s="350"/>
      <c r="C49" s="395" t="s">
        <v>108</v>
      </c>
      <c r="D49" s="395"/>
      <c r="E49" s="395"/>
      <c r="F49" s="248"/>
      <c r="G49" s="395" t="s">
        <v>108</v>
      </c>
      <c r="H49" s="395"/>
      <c r="I49" s="395"/>
    </row>
    <row r="50" spans="1:14" ht="23.1" customHeight="1">
      <c r="A50" s="266"/>
      <c r="B50" s="350"/>
      <c r="C50" s="396" t="s">
        <v>109</v>
      </c>
      <c r="D50" s="396"/>
      <c r="E50" s="396"/>
      <c r="F50" s="248"/>
      <c r="G50" s="396" t="s">
        <v>109</v>
      </c>
      <c r="H50" s="396"/>
      <c r="I50" s="396"/>
    </row>
    <row r="51" spans="1:14" ht="23.1" customHeight="1">
      <c r="A51" s="261"/>
      <c r="B51" s="350" t="s">
        <v>7</v>
      </c>
      <c r="C51" s="351">
        <v>2567</v>
      </c>
      <c r="D51" s="351"/>
      <c r="E51" s="352">
        <v>2566</v>
      </c>
      <c r="F51" s="247"/>
      <c r="G51" s="351">
        <v>2567</v>
      </c>
      <c r="H51" s="351"/>
      <c r="I51" s="352">
        <v>2566</v>
      </c>
    </row>
    <row r="52" spans="1:14" ht="23.1" customHeight="1">
      <c r="A52" s="261"/>
      <c r="B52" s="350"/>
      <c r="C52" s="393" t="s">
        <v>9</v>
      </c>
      <c r="D52" s="393"/>
      <c r="E52" s="393"/>
      <c r="F52" s="393"/>
      <c r="G52" s="393"/>
      <c r="H52" s="393"/>
      <c r="I52" s="393"/>
    </row>
    <row r="53" spans="1:14" ht="22.5" customHeight="1">
      <c r="A53" s="265" t="s">
        <v>140</v>
      </c>
      <c r="B53" s="350"/>
      <c r="C53" s="165"/>
      <c r="D53" s="182"/>
      <c r="E53" s="165"/>
      <c r="F53" s="182"/>
      <c r="G53" s="165"/>
      <c r="H53" s="182"/>
      <c r="I53" s="165"/>
    </row>
    <row r="54" spans="1:14" ht="22.5" customHeight="1">
      <c r="A54" s="266" t="s">
        <v>406</v>
      </c>
      <c r="B54" s="350"/>
      <c r="C54" s="165"/>
      <c r="D54" s="182"/>
      <c r="E54" s="165"/>
      <c r="F54" s="182"/>
      <c r="G54" s="165"/>
      <c r="H54" s="182"/>
      <c r="I54" s="165"/>
    </row>
    <row r="55" spans="1:14" ht="21.6">
      <c r="A55" s="266" t="s">
        <v>142</v>
      </c>
      <c r="B55" s="350"/>
      <c r="C55" s="96">
        <v>-6817</v>
      </c>
      <c r="D55" s="102"/>
      <c r="E55" s="96">
        <v>25570</v>
      </c>
      <c r="F55" s="101"/>
      <c r="G55" s="96">
        <v>-7140</v>
      </c>
      <c r="H55" s="101"/>
      <c r="I55" s="96">
        <v>25909</v>
      </c>
      <c r="L55" s="270"/>
      <c r="M55" s="270"/>
    </row>
    <row r="56" spans="1:14" ht="21.6" hidden="1">
      <c r="A56" s="266" t="s">
        <v>143</v>
      </c>
      <c r="B56" s="350"/>
      <c r="C56" s="96"/>
      <c r="D56" s="102"/>
      <c r="E56" s="96"/>
      <c r="F56" s="101"/>
      <c r="G56" s="96"/>
      <c r="H56" s="101"/>
      <c r="I56" s="96"/>
    </row>
    <row r="57" spans="1:14" ht="21.6" hidden="1">
      <c r="A57" s="266" t="s">
        <v>144</v>
      </c>
      <c r="B57" s="350"/>
      <c r="C57" s="96"/>
      <c r="D57" s="102"/>
      <c r="E57" s="96"/>
      <c r="F57" s="101"/>
      <c r="G57" s="96"/>
      <c r="H57" s="101"/>
      <c r="I57" s="96"/>
    </row>
    <row r="58" spans="1:14" ht="22.5" hidden="1" customHeight="1">
      <c r="A58" s="266" t="s">
        <v>145</v>
      </c>
      <c r="B58" s="350"/>
      <c r="C58" s="96"/>
      <c r="D58" s="102"/>
      <c r="E58" s="96"/>
      <c r="F58" s="101"/>
      <c r="G58" s="96"/>
      <c r="H58" s="101"/>
      <c r="I58" s="96"/>
    </row>
    <row r="59" spans="1:14" ht="22.5" hidden="1" customHeight="1">
      <c r="A59" s="266" t="s">
        <v>146</v>
      </c>
      <c r="B59" s="350"/>
      <c r="C59" s="148"/>
      <c r="D59" s="102"/>
      <c r="E59" s="148"/>
      <c r="F59" s="101"/>
      <c r="G59" s="148"/>
      <c r="H59" s="101"/>
      <c r="I59" s="148"/>
    </row>
    <row r="60" spans="1:14" ht="22.5" hidden="1" customHeight="1">
      <c r="A60" s="266" t="s">
        <v>146</v>
      </c>
      <c r="B60" s="350"/>
      <c r="C60" s="148"/>
      <c r="D60" s="102"/>
      <c r="E60" s="148"/>
      <c r="F60" s="101"/>
      <c r="G60" s="148"/>
      <c r="H60" s="101"/>
      <c r="I60" s="148"/>
    </row>
    <row r="61" spans="1:14" ht="22.5" customHeight="1">
      <c r="A61" s="266" t="s">
        <v>147</v>
      </c>
      <c r="B61" s="350"/>
      <c r="C61" s="96"/>
      <c r="D61" s="102"/>
      <c r="E61" s="96"/>
      <c r="F61" s="101"/>
      <c r="G61" s="96"/>
      <c r="H61" s="101"/>
      <c r="I61" s="96"/>
      <c r="M61" s="365"/>
      <c r="N61" s="365"/>
    </row>
    <row r="62" spans="1:14" ht="22.5" customHeight="1">
      <c r="A62" s="266" t="s">
        <v>148</v>
      </c>
      <c r="B62" s="350"/>
      <c r="C62" s="148">
        <v>0</v>
      </c>
      <c r="D62" s="102"/>
      <c r="E62" s="101">
        <v>0</v>
      </c>
      <c r="F62" s="101"/>
      <c r="G62" s="148">
        <v>147</v>
      </c>
      <c r="H62" s="101"/>
      <c r="I62" s="148">
        <v>-271</v>
      </c>
      <c r="M62" s="365"/>
      <c r="N62" s="297"/>
    </row>
    <row r="63" spans="1:14" ht="22.5" customHeight="1">
      <c r="A63" s="266" t="s">
        <v>134</v>
      </c>
      <c r="B63" s="350"/>
      <c r="C63" s="96"/>
      <c r="D63" s="102"/>
      <c r="E63" s="96"/>
      <c r="F63" s="101"/>
      <c r="G63" s="96"/>
      <c r="H63" s="101"/>
      <c r="I63" s="96"/>
      <c r="M63" s="365"/>
      <c r="N63" s="297"/>
    </row>
    <row r="64" spans="1:14" ht="22.5" customHeight="1">
      <c r="A64" s="266" t="s">
        <v>149</v>
      </c>
      <c r="B64" s="350"/>
      <c r="C64" s="148">
        <v>10479</v>
      </c>
      <c r="D64" s="102"/>
      <c r="E64" s="148">
        <v>-2956</v>
      </c>
      <c r="F64" s="101"/>
      <c r="G64" s="148">
        <v>10479</v>
      </c>
      <c r="H64" s="101"/>
      <c r="I64" s="148">
        <v>-2956</v>
      </c>
      <c r="L64" s="270"/>
      <c r="M64" s="270"/>
    </row>
    <row r="65" spans="1:14" ht="22.5" customHeight="1">
      <c r="A65" s="266" t="s">
        <v>150</v>
      </c>
      <c r="B65" s="350"/>
      <c r="C65" s="148"/>
      <c r="D65" s="102"/>
      <c r="E65" s="148"/>
      <c r="F65" s="101"/>
      <c r="G65" s="148"/>
      <c r="H65" s="101"/>
      <c r="I65" s="148"/>
      <c r="N65" s="297"/>
    </row>
    <row r="66" spans="1:14" ht="22.5" customHeight="1">
      <c r="A66" s="266" t="s">
        <v>137</v>
      </c>
      <c r="B66" s="350"/>
      <c r="C66" s="103">
        <v>-641</v>
      </c>
      <c r="D66" s="102"/>
      <c r="E66" s="103">
        <v>-5114</v>
      </c>
      <c r="F66" s="101"/>
      <c r="G66" s="103">
        <v>-576</v>
      </c>
      <c r="H66" s="101"/>
      <c r="I66" s="103">
        <v>-5182</v>
      </c>
    </row>
    <row r="67" spans="1:14" ht="22.5" customHeight="1">
      <c r="A67" s="261" t="s">
        <v>151</v>
      </c>
      <c r="B67" s="350"/>
      <c r="C67" s="148"/>
      <c r="D67" s="102"/>
      <c r="E67" s="148"/>
      <c r="F67" s="101"/>
      <c r="G67" s="148"/>
      <c r="H67" s="101"/>
      <c r="I67" s="148"/>
    </row>
    <row r="68" spans="1:14" ht="22.5" customHeight="1">
      <c r="A68" s="281" t="s">
        <v>152</v>
      </c>
      <c r="B68" s="350"/>
      <c r="C68" s="153">
        <f>SUM(C55:C66)</f>
        <v>3021</v>
      </c>
      <c r="D68" s="91"/>
      <c r="E68" s="153">
        <v>17500</v>
      </c>
      <c r="F68" s="91"/>
      <c r="G68" s="153">
        <f>SUM(G55:G66)</f>
        <v>2910</v>
      </c>
      <c r="H68" s="226"/>
      <c r="I68" s="153">
        <v>17500</v>
      </c>
    </row>
    <row r="69" spans="1:14" ht="6" customHeight="1">
      <c r="A69" s="261"/>
      <c r="B69" s="350"/>
      <c r="C69" s="91"/>
      <c r="D69" s="91"/>
      <c r="E69" s="91"/>
      <c r="F69" s="91"/>
      <c r="G69" s="91"/>
      <c r="H69" s="91"/>
      <c r="I69" s="91"/>
      <c r="K69" s="272"/>
      <c r="L69" s="272"/>
    </row>
    <row r="70" spans="1:14" ht="22.5" customHeight="1">
      <c r="A70" s="281" t="s">
        <v>153</v>
      </c>
      <c r="B70" s="350"/>
      <c r="C70" s="169">
        <f>C43+C68</f>
        <v>2868</v>
      </c>
      <c r="D70" s="149"/>
      <c r="E70" s="169">
        <v>17872</v>
      </c>
      <c r="F70" s="149"/>
      <c r="G70" s="169">
        <f>G43+G68</f>
        <v>2757</v>
      </c>
      <c r="H70" s="149"/>
      <c r="I70" s="169">
        <v>17872</v>
      </c>
    </row>
    <row r="71" spans="1:14" ht="6" customHeight="1">
      <c r="A71" s="261"/>
      <c r="B71" s="350"/>
      <c r="C71" s="91"/>
      <c r="D71" s="91"/>
      <c r="E71" s="91"/>
      <c r="F71" s="91"/>
      <c r="G71" s="91"/>
      <c r="H71" s="91"/>
      <c r="I71" s="91"/>
      <c r="K71" s="272"/>
      <c r="L71" s="272"/>
    </row>
    <row r="72" spans="1:14" ht="22.5" customHeight="1" thickBot="1">
      <c r="A72" s="281" t="s">
        <v>154</v>
      </c>
      <c r="B72" s="350"/>
      <c r="C72" s="92">
        <f>SUM(C33,C70)</f>
        <v>96516</v>
      </c>
      <c r="D72" s="91"/>
      <c r="E72" s="92">
        <v>95186</v>
      </c>
      <c r="F72" s="91"/>
      <c r="G72" s="92">
        <f>SUM(G33,G70)</f>
        <v>91410</v>
      </c>
      <c r="H72" s="91"/>
      <c r="I72" s="92">
        <v>93832</v>
      </c>
      <c r="K72" s="302"/>
      <c r="L72" s="302"/>
    </row>
    <row r="73" spans="1:14" ht="21.45" hidden="1" customHeight="1" thickTop="1">
      <c r="A73" s="261"/>
      <c r="B73" s="350"/>
      <c r="C73" s="91"/>
      <c r="D73" s="58"/>
      <c r="E73" s="222"/>
      <c r="F73" s="58"/>
      <c r="G73" s="58"/>
      <c r="H73" s="58"/>
      <c r="I73" s="223"/>
    </row>
    <row r="74" spans="1:14" ht="23.1" customHeight="1" thickTop="1">
      <c r="A74" s="258"/>
      <c r="B74" s="343"/>
      <c r="C74" s="288"/>
      <c r="D74" s="288"/>
      <c r="E74" s="344"/>
      <c r="F74" s="288"/>
      <c r="G74" s="288"/>
      <c r="H74" s="288"/>
      <c r="I74" s="344"/>
    </row>
    <row r="75" spans="1:14" ht="24" customHeight="1">
      <c r="A75" s="261" t="s">
        <v>155</v>
      </c>
      <c r="B75" s="350"/>
      <c r="C75" s="275"/>
      <c r="D75" s="275"/>
      <c r="E75" s="366"/>
      <c r="F75" s="275"/>
      <c r="G75" s="275"/>
      <c r="H75" s="275"/>
      <c r="I75" s="366"/>
    </row>
    <row r="76" spans="1:14" ht="24" customHeight="1">
      <c r="A76" s="367" t="s">
        <v>156</v>
      </c>
      <c r="B76" s="350"/>
      <c r="C76" s="101">
        <f>G76</f>
        <v>88653</v>
      </c>
      <c r="D76" s="102"/>
      <c r="E76" s="101">
        <v>75960</v>
      </c>
      <c r="F76" s="101"/>
      <c r="G76" s="101">
        <f>G33</f>
        <v>88653</v>
      </c>
      <c r="H76" s="156"/>
      <c r="I76" s="101">
        <v>75960</v>
      </c>
      <c r="J76" s="7"/>
      <c r="K76" s="270"/>
      <c r="M76" s="296"/>
    </row>
    <row r="77" spans="1:14" ht="24" customHeight="1">
      <c r="A77" s="367" t="s">
        <v>157</v>
      </c>
      <c r="B77" s="350"/>
      <c r="C77" s="101">
        <f>C78-C76</f>
        <v>4995</v>
      </c>
      <c r="D77" s="102"/>
      <c r="E77" s="101">
        <v>1354</v>
      </c>
      <c r="F77" s="101"/>
      <c r="G77" s="103">
        <v>0</v>
      </c>
      <c r="H77" s="156"/>
      <c r="I77" s="103">
        <v>0</v>
      </c>
      <c r="K77" s="270"/>
      <c r="M77" s="296"/>
    </row>
    <row r="78" spans="1:14" ht="24" customHeight="1" thickBot="1">
      <c r="A78" s="261" t="s">
        <v>130</v>
      </c>
      <c r="B78" s="350"/>
      <c r="C78" s="180">
        <f>C33</f>
        <v>93648</v>
      </c>
      <c r="D78" s="91"/>
      <c r="E78" s="180">
        <v>77314</v>
      </c>
      <c r="F78" s="91"/>
      <c r="G78" s="180">
        <f>SUM(G76:G77)</f>
        <v>88653</v>
      </c>
      <c r="H78" s="91"/>
      <c r="I78" s="180">
        <v>75960</v>
      </c>
      <c r="K78" s="270"/>
      <c r="M78" s="297"/>
    </row>
    <row r="79" spans="1:14" ht="22.8" thickTop="1">
      <c r="A79" s="261"/>
      <c r="B79" s="350"/>
      <c r="C79" s="91"/>
      <c r="D79" s="91"/>
      <c r="E79" s="91"/>
      <c r="F79" s="91"/>
      <c r="G79" s="91"/>
      <c r="H79" s="91"/>
      <c r="I79" s="91"/>
    </row>
    <row r="80" spans="1:14" ht="24" customHeight="1">
      <c r="A80" s="261" t="s">
        <v>158</v>
      </c>
      <c r="B80" s="350"/>
      <c r="C80" s="91"/>
      <c r="D80" s="91"/>
      <c r="E80" s="91"/>
      <c r="F80" s="91"/>
      <c r="G80" s="91"/>
      <c r="H80" s="91"/>
      <c r="I80" s="91"/>
    </row>
    <row r="81" spans="1:13" ht="24" customHeight="1">
      <c r="A81" s="367" t="s">
        <v>156</v>
      </c>
      <c r="B81" s="350"/>
      <c r="C81" s="101">
        <f>G81</f>
        <v>91410</v>
      </c>
      <c r="D81" s="102"/>
      <c r="E81" s="101">
        <v>93832</v>
      </c>
      <c r="F81" s="101"/>
      <c r="G81" s="101">
        <f>G83</f>
        <v>91410</v>
      </c>
      <c r="H81" s="156"/>
      <c r="I81" s="101">
        <v>93832</v>
      </c>
      <c r="J81" s="7"/>
      <c r="L81" s="302"/>
      <c r="M81" s="296"/>
    </row>
    <row r="82" spans="1:13" ht="24" customHeight="1">
      <c r="A82" s="367" t="s">
        <v>157</v>
      </c>
      <c r="B82" s="350"/>
      <c r="C82" s="101">
        <f>C83-C81</f>
        <v>5106</v>
      </c>
      <c r="D82" s="102"/>
      <c r="E82" s="101">
        <v>1354</v>
      </c>
      <c r="F82" s="101"/>
      <c r="G82" s="103">
        <v>0</v>
      </c>
      <c r="H82" s="96"/>
      <c r="I82" s="103">
        <v>0</v>
      </c>
    </row>
    <row r="83" spans="1:13" ht="23.1" customHeight="1" thickBot="1">
      <c r="A83" s="261" t="s">
        <v>154</v>
      </c>
      <c r="B83" s="350"/>
      <c r="C83" s="180">
        <f>C72</f>
        <v>96516</v>
      </c>
      <c r="D83" s="91"/>
      <c r="E83" s="180">
        <v>95186</v>
      </c>
      <c r="F83" s="91"/>
      <c r="G83" s="180">
        <f>G72</f>
        <v>91410</v>
      </c>
      <c r="H83" s="91"/>
      <c r="I83" s="180">
        <v>93832</v>
      </c>
    </row>
    <row r="84" spans="1:13" ht="22.8" thickTop="1">
      <c r="A84" s="261"/>
      <c r="B84" s="350"/>
      <c r="C84" s="91"/>
      <c r="D84" s="91"/>
      <c r="E84" s="91"/>
      <c r="F84" s="91"/>
      <c r="G84" s="91"/>
      <c r="H84" s="91"/>
      <c r="I84" s="91"/>
    </row>
    <row r="85" spans="1:13" ht="27" customHeight="1" thickBot="1">
      <c r="A85" s="261" t="s">
        <v>159</v>
      </c>
      <c r="B85" s="350" t="s">
        <v>404</v>
      </c>
      <c r="C85" s="227">
        <f>C76/'BL3-5'!D78</f>
        <v>0.17436001321669078</v>
      </c>
      <c r="D85" s="147"/>
      <c r="E85" s="227">
        <v>0.14939580842092012</v>
      </c>
      <c r="F85" s="147"/>
      <c r="G85" s="227">
        <f>G76/'BL3-5'!H78</f>
        <v>0.17436001321669078</v>
      </c>
      <c r="H85" s="147"/>
      <c r="I85" s="227">
        <v>0.14939580842092012</v>
      </c>
    </row>
    <row r="86" spans="1:13" ht="27" customHeight="1" thickTop="1">
      <c r="A86" s="261"/>
      <c r="B86" s="350"/>
      <c r="C86" s="368"/>
      <c r="D86" s="369"/>
      <c r="E86" s="366"/>
      <c r="F86" s="369"/>
      <c r="G86" s="368"/>
      <c r="H86" s="369"/>
      <c r="I86" s="366"/>
    </row>
  </sheetData>
  <mergeCells count="14">
    <mergeCell ref="G50:I50"/>
    <mergeCell ref="C52:I52"/>
    <mergeCell ref="C50:E50"/>
    <mergeCell ref="C8:I8"/>
    <mergeCell ref="C48:E48"/>
    <mergeCell ref="G48:I48"/>
    <mergeCell ref="C49:E49"/>
    <mergeCell ref="G49:I49"/>
    <mergeCell ref="C4:E4"/>
    <mergeCell ref="G4:I4"/>
    <mergeCell ref="C5:E5"/>
    <mergeCell ref="G5:I5"/>
    <mergeCell ref="C6:E6"/>
    <mergeCell ref="G6:I6"/>
  </mergeCells>
  <pageMargins left="0.8" right="0.8" top="0.48" bottom="0.5" header="0.5" footer="0.5"/>
  <pageSetup paperSize="9" scale="77" firstPageNumber="6" fitToHeight="0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CE1A4-7BDC-468E-ADC2-19564771EEF5}">
  <sheetPr>
    <tabColor rgb="FF00B0F0"/>
  </sheetPr>
  <dimension ref="B1:H18"/>
  <sheetViews>
    <sheetView zoomScale="80" zoomScaleNormal="80" workbookViewId="0">
      <selection activeCell="G13" sqref="G13"/>
    </sheetView>
  </sheetViews>
  <sheetFormatPr defaultRowHeight="21.6"/>
  <cols>
    <col min="2" max="2" width="9.625" bestFit="1" customWidth="1"/>
    <col min="3" max="3" width="15" bestFit="1" customWidth="1"/>
    <col min="4" max="4" width="15.25" bestFit="1" customWidth="1"/>
    <col min="5" max="5" width="25.375" bestFit="1" customWidth="1"/>
    <col min="6" max="6" width="10.25" customWidth="1"/>
    <col min="7" max="7" width="16" bestFit="1" customWidth="1"/>
    <col min="8" max="8" width="8.75" customWidth="1"/>
  </cols>
  <sheetData>
    <row r="1" spans="2:8">
      <c r="B1" s="397" t="s">
        <v>160</v>
      </c>
      <c r="C1" s="397"/>
      <c r="D1" s="397"/>
      <c r="E1" s="397"/>
      <c r="F1" s="397"/>
      <c r="G1" s="397"/>
      <c r="H1" s="397"/>
    </row>
    <row r="2" spans="2:8">
      <c r="E2" t="s">
        <v>161</v>
      </c>
      <c r="F2" t="s">
        <v>162</v>
      </c>
      <c r="G2" t="s">
        <v>163</v>
      </c>
    </row>
    <row r="3" spans="2:8">
      <c r="B3" s="187">
        <v>44562</v>
      </c>
      <c r="C3" t="s">
        <v>164</v>
      </c>
      <c r="D3" s="188">
        <v>462226467</v>
      </c>
      <c r="E3" s="188">
        <f>D3</f>
        <v>462226467</v>
      </c>
      <c r="F3" s="188">
        <f>B4-B3</f>
        <v>129</v>
      </c>
      <c r="G3" s="189">
        <f>E3*F3/F$5</f>
        <v>218414704.18681318</v>
      </c>
    </row>
    <row r="4" spans="2:8">
      <c r="B4" s="187">
        <v>44691</v>
      </c>
      <c r="C4" t="s">
        <v>165</v>
      </c>
      <c r="D4" s="188">
        <v>46223000</v>
      </c>
      <c r="E4" s="188">
        <f>E3+D4</f>
        <v>508449467</v>
      </c>
      <c r="F4" s="188">
        <f>B5-B4+1</f>
        <v>144</v>
      </c>
      <c r="G4" s="189">
        <f>E4*F4/F$5</f>
        <v>268193125.45054945</v>
      </c>
    </row>
    <row r="5" spans="2:8">
      <c r="B5" s="187">
        <v>44834</v>
      </c>
      <c r="C5" t="s">
        <v>166</v>
      </c>
      <c r="D5" s="188"/>
      <c r="E5" s="188">
        <f>E4+D5</f>
        <v>508449467</v>
      </c>
      <c r="F5" s="188">
        <f>SUM(F3:F4)</f>
        <v>273</v>
      </c>
      <c r="G5" s="190">
        <f>SUM(G3:G4)</f>
        <v>486607829.6373626</v>
      </c>
    </row>
    <row r="6" spans="2:8">
      <c r="B6" s="187"/>
      <c r="D6" s="191"/>
      <c r="E6" s="191"/>
      <c r="F6" s="191"/>
      <c r="G6" s="191"/>
    </row>
    <row r="7" spans="2:8" ht="22.2">
      <c r="E7" s="11" t="s">
        <v>163</v>
      </c>
      <c r="G7" s="188">
        <f>ROUND(G5/1000,0)</f>
        <v>486608</v>
      </c>
    </row>
    <row r="8" spans="2:8" ht="22.2">
      <c r="E8" s="11" t="s">
        <v>156</v>
      </c>
      <c r="G8" s="188" t="e">
        <f>#REF!</f>
        <v>#REF!</v>
      </c>
    </row>
    <row r="9" spans="2:8" ht="22.2">
      <c r="E9" s="11" t="s">
        <v>159</v>
      </c>
      <c r="G9" s="188" t="e">
        <f>G8/G7</f>
        <v>#REF!</v>
      </c>
    </row>
    <row r="10" spans="2:8">
      <c r="D10" s="189"/>
    </row>
    <row r="11" spans="2:8">
      <c r="B11" s="397" t="s">
        <v>167</v>
      </c>
      <c r="C11" s="397"/>
      <c r="D11" s="397"/>
      <c r="E11" s="397"/>
      <c r="F11" s="397"/>
      <c r="G11" s="397"/>
      <c r="H11" s="397"/>
    </row>
    <row r="12" spans="2:8">
      <c r="B12" s="187">
        <v>44743</v>
      </c>
      <c r="C12" t="s">
        <v>164</v>
      </c>
      <c r="D12" s="188">
        <v>508449467</v>
      </c>
      <c r="E12" s="188">
        <f>D12</f>
        <v>508449467</v>
      </c>
      <c r="F12" s="188">
        <f>B13-B12</f>
        <v>91</v>
      </c>
      <c r="G12" s="189">
        <f>E12*F12/F$14</f>
        <v>502922842.35869563</v>
      </c>
    </row>
    <row r="13" spans="2:8">
      <c r="B13" s="187">
        <f>B14</f>
        <v>44834</v>
      </c>
      <c r="D13" s="188"/>
      <c r="E13" s="188">
        <f>E12+D13</f>
        <v>508449467</v>
      </c>
      <c r="F13" s="188">
        <f>B14-B13+1</f>
        <v>1</v>
      </c>
      <c r="G13" s="189">
        <f>E13*F13/F$14</f>
        <v>5526624.6413043477</v>
      </c>
    </row>
    <row r="14" spans="2:8">
      <c r="B14" s="187">
        <v>44834</v>
      </c>
      <c r="C14" t="s">
        <v>166</v>
      </c>
      <c r="D14" s="188"/>
      <c r="E14" s="188">
        <f>E13+D14</f>
        <v>508449467</v>
      </c>
      <c r="F14" s="188">
        <f>SUM(F12:F13)</f>
        <v>92</v>
      </c>
      <c r="G14" s="190">
        <f>SUM(G12:G13)</f>
        <v>508449467</v>
      </c>
    </row>
    <row r="16" spans="2:8" ht="22.2">
      <c r="E16" s="11" t="s">
        <v>163</v>
      </c>
      <c r="G16" s="188">
        <f>ROUND(G14/1000,0)</f>
        <v>508449</v>
      </c>
    </row>
    <row r="17" spans="5:7" ht="22.2">
      <c r="E17" s="11" t="s">
        <v>156</v>
      </c>
      <c r="G17" s="188" t="e">
        <f>#REF!</f>
        <v>#REF!</v>
      </c>
    </row>
    <row r="18" spans="5:7" ht="22.2">
      <c r="E18" s="11" t="s">
        <v>159</v>
      </c>
      <c r="G18" s="188" t="e">
        <f>G17/G16</f>
        <v>#REF!</v>
      </c>
    </row>
  </sheetData>
  <mergeCells count="2">
    <mergeCell ref="B1:H1"/>
    <mergeCell ref="B11:H1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829B-5C60-4D6D-BF1E-B567CABB5595}">
  <sheetPr>
    <tabColor theme="0"/>
    <pageSetUpPr fitToPage="1"/>
  </sheetPr>
  <dimension ref="A1:JB113"/>
  <sheetViews>
    <sheetView showGridLines="0" topLeftCell="A10" zoomScale="70" zoomScaleNormal="70" zoomScaleSheetLayoutView="70" workbookViewId="0">
      <selection activeCell="Z9" sqref="Z9"/>
    </sheetView>
  </sheetViews>
  <sheetFormatPr defaultColWidth="9.125" defaultRowHeight="23.25" customHeight="1"/>
  <cols>
    <col min="1" max="1" width="54.375" style="256" customWidth="1"/>
    <col min="2" max="2" width="10.25" style="257" hidden="1" customWidth="1"/>
    <col min="3" max="3" width="12.875" style="256" customWidth="1"/>
    <col min="4" max="5" width="0.875" style="256" customWidth="1"/>
    <col min="6" max="6" width="13.375" style="256" customWidth="1"/>
    <col min="7" max="7" width="0.875" style="256" customWidth="1"/>
    <col min="8" max="8" width="12.625" style="256" customWidth="1"/>
    <col min="9" max="9" width="0.875" style="256" customWidth="1"/>
    <col min="10" max="10" width="13.125" style="256" customWidth="1"/>
    <col min="11" max="11" width="0.875" style="256" customWidth="1"/>
    <col min="12" max="12" width="13.125" style="256" hidden="1" customWidth="1"/>
    <col min="13" max="13" width="0.875" style="256" hidden="1" customWidth="1"/>
    <col min="14" max="14" width="13.25" style="256" customWidth="1"/>
    <col min="15" max="15" width="0.875" style="256" customWidth="1"/>
    <col min="16" max="16" width="20.25" style="256" customWidth="1"/>
    <col min="17" max="17" width="0.875" style="256" customWidth="1"/>
    <col min="18" max="18" width="16.125" style="256" customWidth="1"/>
    <col min="19" max="19" width="0.875" style="256" customWidth="1"/>
    <col min="20" max="20" width="14.75" style="256" hidden="1" customWidth="1"/>
    <col min="21" max="21" width="0.875" style="256" hidden="1" customWidth="1"/>
    <col min="22" max="22" width="17.125" style="256" customWidth="1"/>
    <col min="23" max="23" width="0.875" style="256" customWidth="1"/>
    <col min="24" max="24" width="14.125" style="256" customWidth="1"/>
    <col min="25" max="25" width="0.875" style="256" customWidth="1"/>
    <col min="26" max="26" width="14.375" style="256" customWidth="1"/>
    <col min="27" max="27" width="0.875" style="256" customWidth="1"/>
    <col min="28" max="28" width="13.375" style="256" customWidth="1"/>
    <col min="29" max="29" width="14.125" style="256" bestFit="1" customWidth="1"/>
    <col min="30" max="16384" width="9.125" style="256"/>
  </cols>
  <sheetData>
    <row r="1" spans="1:262" ht="23.25" customHeight="1">
      <c r="A1" s="258" t="s">
        <v>76</v>
      </c>
      <c r="B1" s="306"/>
      <c r="C1" s="305"/>
      <c r="D1" s="305"/>
      <c r="Z1" s="398"/>
      <c r="AA1" s="398"/>
      <c r="AB1" s="398"/>
    </row>
    <row r="2" spans="1:262" ht="23.25" customHeight="1">
      <c r="A2" s="305" t="s">
        <v>168</v>
      </c>
      <c r="B2" s="306"/>
      <c r="C2" s="305"/>
      <c r="D2" s="305"/>
      <c r="E2" s="305"/>
      <c r="F2" s="305"/>
      <c r="G2" s="305"/>
      <c r="Z2" s="399"/>
      <c r="AA2" s="399"/>
      <c r="AB2" s="399"/>
    </row>
    <row r="3" spans="1:262" s="247" customFormat="1" ht="23.25" customHeight="1">
      <c r="A3" s="264"/>
      <c r="B3" s="282"/>
      <c r="C3" s="264"/>
      <c r="D3" s="264"/>
      <c r="E3" s="264"/>
      <c r="F3" s="264"/>
      <c r="G3" s="264"/>
      <c r="H3" s="248"/>
      <c r="I3" s="264"/>
      <c r="J3" s="305"/>
      <c r="K3" s="305"/>
      <c r="L3" s="305"/>
      <c r="M3" s="305"/>
      <c r="N3" s="305"/>
      <c r="O3" s="305"/>
      <c r="P3" s="317"/>
      <c r="Q3" s="317"/>
      <c r="R3" s="317"/>
      <c r="S3" s="317"/>
      <c r="T3" s="317"/>
      <c r="U3" s="317"/>
      <c r="V3" s="317"/>
      <c r="W3" s="317"/>
      <c r="X3" s="317"/>
      <c r="Y3" s="264"/>
      <c r="Z3" s="264"/>
      <c r="AA3" s="264"/>
      <c r="AB3" s="264"/>
      <c r="AC3" s="248"/>
      <c r="AD3" s="248"/>
      <c r="AE3" s="248"/>
      <c r="AF3" s="248"/>
      <c r="AG3" s="248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248"/>
      <c r="AT3" s="248"/>
      <c r="AU3" s="248"/>
      <c r="AV3" s="248"/>
      <c r="AW3" s="248"/>
      <c r="AX3" s="248"/>
      <c r="AY3" s="248"/>
      <c r="AZ3" s="248"/>
      <c r="BA3" s="248"/>
      <c r="BB3" s="248"/>
      <c r="BC3" s="248"/>
      <c r="BD3" s="248"/>
      <c r="BE3" s="248"/>
      <c r="BF3" s="248"/>
      <c r="BG3" s="248"/>
      <c r="BH3" s="248"/>
      <c r="BI3" s="248"/>
      <c r="BJ3" s="248"/>
      <c r="BK3" s="248"/>
      <c r="BL3" s="248"/>
      <c r="BM3" s="248"/>
      <c r="BN3" s="248"/>
      <c r="BO3" s="248"/>
      <c r="BP3" s="248"/>
      <c r="BQ3" s="248"/>
      <c r="BR3" s="248"/>
      <c r="BS3" s="248"/>
      <c r="BT3" s="248"/>
      <c r="BU3" s="248"/>
      <c r="BV3" s="248"/>
      <c r="BW3" s="248"/>
      <c r="BX3" s="248"/>
      <c r="BY3" s="248"/>
      <c r="BZ3" s="248"/>
      <c r="CA3" s="248"/>
      <c r="CB3" s="248"/>
      <c r="CC3" s="248"/>
      <c r="CD3" s="248"/>
      <c r="CE3" s="248"/>
      <c r="CF3" s="248"/>
      <c r="CG3" s="248"/>
      <c r="CH3" s="248"/>
      <c r="CI3" s="248"/>
      <c r="CJ3" s="248"/>
      <c r="CK3" s="248"/>
      <c r="CL3" s="248"/>
      <c r="CM3" s="248"/>
      <c r="CN3" s="248"/>
      <c r="CO3" s="248"/>
      <c r="CP3" s="248"/>
      <c r="CQ3" s="248"/>
      <c r="CR3" s="248"/>
      <c r="CS3" s="248"/>
      <c r="CT3" s="248"/>
      <c r="CU3" s="248"/>
      <c r="CV3" s="248"/>
      <c r="CW3" s="248"/>
      <c r="CX3" s="248"/>
      <c r="CY3" s="248"/>
      <c r="CZ3" s="248"/>
      <c r="DA3" s="248"/>
      <c r="DB3" s="248"/>
      <c r="DC3" s="248"/>
      <c r="DD3" s="248"/>
      <c r="DE3" s="248"/>
      <c r="DF3" s="248"/>
      <c r="DG3" s="248"/>
      <c r="DH3" s="248"/>
      <c r="DI3" s="248"/>
      <c r="DJ3" s="248"/>
      <c r="DK3" s="248"/>
      <c r="DL3" s="248"/>
      <c r="DM3" s="248"/>
      <c r="DN3" s="248"/>
      <c r="DO3" s="248"/>
      <c r="DP3" s="248"/>
      <c r="DQ3" s="248"/>
      <c r="DR3" s="248"/>
      <c r="DS3" s="248"/>
      <c r="DT3" s="248"/>
      <c r="DU3" s="248"/>
      <c r="DV3" s="248"/>
      <c r="DW3" s="248"/>
      <c r="DX3" s="248"/>
      <c r="DY3" s="248"/>
      <c r="DZ3" s="248"/>
      <c r="EA3" s="248"/>
      <c r="EB3" s="248"/>
      <c r="EC3" s="248"/>
      <c r="ED3" s="248"/>
      <c r="EE3" s="248"/>
      <c r="EF3" s="248"/>
      <c r="EG3" s="248"/>
      <c r="EH3" s="248"/>
      <c r="EI3" s="248"/>
      <c r="EJ3" s="248"/>
      <c r="EK3" s="248"/>
      <c r="EL3" s="248"/>
      <c r="EM3" s="248"/>
      <c r="EN3" s="248"/>
      <c r="EO3" s="248"/>
      <c r="EP3" s="248"/>
      <c r="EQ3" s="248"/>
      <c r="ER3" s="248"/>
      <c r="ES3" s="248"/>
      <c r="ET3" s="248"/>
      <c r="EU3" s="248"/>
      <c r="EV3" s="248"/>
      <c r="EW3" s="248"/>
      <c r="EX3" s="248"/>
      <c r="EY3" s="248"/>
      <c r="EZ3" s="248"/>
      <c r="FA3" s="248"/>
      <c r="FB3" s="248"/>
      <c r="FC3" s="248"/>
      <c r="FD3" s="248"/>
      <c r="FE3" s="248"/>
      <c r="FF3" s="248"/>
      <c r="FG3" s="248"/>
      <c r="FH3" s="248"/>
      <c r="FI3" s="248"/>
      <c r="FJ3" s="248"/>
      <c r="FK3" s="248"/>
      <c r="FL3" s="248"/>
      <c r="FM3" s="248"/>
      <c r="FN3" s="248"/>
      <c r="FO3" s="248"/>
      <c r="FP3" s="248"/>
      <c r="FQ3" s="248"/>
      <c r="FR3" s="248"/>
      <c r="FS3" s="248"/>
      <c r="FT3" s="248"/>
      <c r="FU3" s="248"/>
      <c r="FV3" s="248"/>
      <c r="FW3" s="248"/>
      <c r="FX3" s="248"/>
      <c r="FY3" s="248"/>
      <c r="FZ3" s="248"/>
      <c r="GA3" s="248"/>
      <c r="GB3" s="248"/>
      <c r="GC3" s="248"/>
      <c r="GD3" s="248"/>
      <c r="GE3" s="248"/>
      <c r="GF3" s="248"/>
      <c r="GG3" s="248"/>
      <c r="GH3" s="248"/>
      <c r="GI3" s="248"/>
      <c r="GJ3" s="248"/>
      <c r="GK3" s="248"/>
      <c r="GL3" s="248"/>
      <c r="GM3" s="248"/>
      <c r="GN3" s="248"/>
      <c r="GO3" s="248"/>
      <c r="GP3" s="248"/>
      <c r="GQ3" s="248"/>
      <c r="GR3" s="248"/>
      <c r="GS3" s="248"/>
      <c r="GT3" s="248"/>
      <c r="GU3" s="248"/>
      <c r="GV3" s="248"/>
      <c r="GW3" s="248"/>
      <c r="GX3" s="248"/>
      <c r="GY3" s="248"/>
      <c r="GZ3" s="248"/>
      <c r="HA3" s="248"/>
      <c r="HB3" s="248"/>
      <c r="HC3" s="248"/>
      <c r="HD3" s="248"/>
      <c r="HE3" s="248"/>
      <c r="HF3" s="248"/>
      <c r="HG3" s="248"/>
      <c r="HH3" s="248"/>
      <c r="HI3" s="248"/>
      <c r="HJ3" s="248"/>
      <c r="HK3" s="248"/>
      <c r="HL3" s="248"/>
      <c r="HM3" s="248"/>
      <c r="HN3" s="248"/>
      <c r="HO3" s="248"/>
      <c r="HP3" s="248"/>
      <c r="HQ3" s="248"/>
      <c r="HR3" s="248"/>
      <c r="HS3" s="248"/>
      <c r="HT3" s="248"/>
      <c r="HU3" s="248"/>
      <c r="HV3" s="248"/>
      <c r="HW3" s="248"/>
      <c r="HX3" s="248"/>
      <c r="HY3" s="248"/>
      <c r="HZ3" s="248"/>
      <c r="IA3" s="248"/>
      <c r="IB3" s="248"/>
      <c r="IC3" s="248"/>
      <c r="ID3" s="248"/>
      <c r="IE3" s="248"/>
      <c r="IF3" s="248"/>
      <c r="IG3" s="248"/>
      <c r="IH3" s="248"/>
      <c r="II3" s="248"/>
      <c r="IJ3" s="248"/>
      <c r="IK3" s="248"/>
      <c r="IL3" s="248"/>
      <c r="IM3" s="248"/>
      <c r="IN3" s="248"/>
      <c r="IO3" s="248"/>
      <c r="IP3" s="248"/>
      <c r="IQ3" s="248"/>
      <c r="IR3" s="248"/>
      <c r="IS3" s="248"/>
      <c r="IT3" s="248"/>
      <c r="IU3" s="248"/>
      <c r="IV3" s="248"/>
      <c r="IW3" s="248"/>
      <c r="IX3" s="248"/>
      <c r="IY3" s="248"/>
      <c r="IZ3" s="248"/>
      <c r="JA3" s="248"/>
      <c r="JB3" s="248"/>
    </row>
    <row r="4" spans="1:262" s="247" customFormat="1" ht="23.25" customHeight="1">
      <c r="A4" s="264"/>
      <c r="B4" s="282"/>
      <c r="C4" s="394" t="s">
        <v>169</v>
      </c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4"/>
      <c r="Z4" s="394"/>
      <c r="AA4" s="394"/>
      <c r="AB4" s="394"/>
      <c r="AC4" s="248"/>
      <c r="AD4" s="248"/>
      <c r="AE4" s="248"/>
      <c r="AF4" s="248"/>
      <c r="AG4" s="248"/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8"/>
      <c r="AT4" s="248"/>
      <c r="AU4" s="248"/>
      <c r="AV4" s="248"/>
      <c r="AW4" s="248"/>
      <c r="AX4" s="248"/>
      <c r="AY4" s="248"/>
      <c r="AZ4" s="248"/>
      <c r="BA4" s="248"/>
      <c r="BB4" s="248"/>
      <c r="BC4" s="248"/>
      <c r="BD4" s="248"/>
      <c r="BE4" s="248"/>
      <c r="BF4" s="248"/>
      <c r="BG4" s="248"/>
      <c r="BH4" s="248"/>
      <c r="BI4" s="248"/>
      <c r="BJ4" s="248"/>
      <c r="BK4" s="248"/>
      <c r="BL4" s="248"/>
      <c r="BM4" s="248"/>
      <c r="BN4" s="248"/>
      <c r="BO4" s="248"/>
      <c r="BP4" s="248"/>
      <c r="BQ4" s="248"/>
      <c r="BR4" s="248"/>
      <c r="BS4" s="248"/>
      <c r="BT4" s="248"/>
      <c r="BU4" s="248"/>
      <c r="BV4" s="248"/>
      <c r="BW4" s="248"/>
      <c r="BX4" s="248"/>
      <c r="BY4" s="248"/>
      <c r="BZ4" s="248"/>
      <c r="CA4" s="248"/>
      <c r="CB4" s="248"/>
      <c r="CC4" s="248"/>
      <c r="CD4" s="248"/>
      <c r="CE4" s="248"/>
      <c r="CF4" s="248"/>
      <c r="CG4" s="248"/>
      <c r="CH4" s="248"/>
      <c r="CI4" s="248"/>
      <c r="CJ4" s="248"/>
      <c r="CK4" s="248"/>
      <c r="CL4" s="248"/>
      <c r="CM4" s="248"/>
      <c r="CN4" s="248"/>
      <c r="CO4" s="248"/>
      <c r="CP4" s="248"/>
      <c r="CQ4" s="248"/>
      <c r="CR4" s="248"/>
      <c r="CS4" s="248"/>
      <c r="CT4" s="248"/>
      <c r="CU4" s="248"/>
      <c r="CV4" s="248"/>
      <c r="CW4" s="248"/>
      <c r="CX4" s="248"/>
      <c r="CY4" s="248"/>
      <c r="CZ4" s="248"/>
      <c r="DA4" s="248"/>
      <c r="DB4" s="248"/>
      <c r="DC4" s="248"/>
      <c r="DD4" s="248"/>
      <c r="DE4" s="248"/>
      <c r="DF4" s="248"/>
      <c r="DG4" s="248"/>
      <c r="DH4" s="248"/>
      <c r="DI4" s="248"/>
      <c r="DJ4" s="248"/>
      <c r="DK4" s="248"/>
      <c r="DL4" s="248"/>
      <c r="DM4" s="248"/>
      <c r="DN4" s="248"/>
      <c r="DO4" s="248"/>
      <c r="DP4" s="248"/>
      <c r="DQ4" s="248"/>
      <c r="DR4" s="248"/>
      <c r="DS4" s="248"/>
      <c r="DT4" s="248"/>
      <c r="DU4" s="248"/>
      <c r="DV4" s="248"/>
      <c r="DW4" s="248"/>
      <c r="DX4" s="248"/>
      <c r="DY4" s="248"/>
      <c r="DZ4" s="248"/>
      <c r="EA4" s="248"/>
      <c r="EB4" s="248"/>
      <c r="EC4" s="248"/>
      <c r="ED4" s="248"/>
      <c r="EE4" s="248"/>
      <c r="EF4" s="248"/>
      <c r="EG4" s="248"/>
      <c r="EH4" s="248"/>
      <c r="EI4" s="248"/>
      <c r="EJ4" s="248"/>
      <c r="EK4" s="248"/>
      <c r="EL4" s="248"/>
      <c r="EM4" s="248"/>
      <c r="EN4" s="248"/>
      <c r="EO4" s="248"/>
      <c r="EP4" s="248"/>
      <c r="EQ4" s="248"/>
      <c r="ER4" s="248"/>
      <c r="ES4" s="248"/>
      <c r="ET4" s="248"/>
      <c r="EU4" s="248"/>
      <c r="EV4" s="248"/>
      <c r="EW4" s="248"/>
      <c r="EX4" s="248"/>
      <c r="EY4" s="248"/>
      <c r="EZ4" s="248"/>
      <c r="FA4" s="248"/>
      <c r="FB4" s="248"/>
      <c r="FC4" s="248"/>
      <c r="FD4" s="248"/>
      <c r="FE4" s="248"/>
      <c r="FF4" s="248"/>
      <c r="FG4" s="248"/>
      <c r="FH4" s="248"/>
      <c r="FI4" s="248"/>
      <c r="FJ4" s="248"/>
      <c r="FK4" s="248"/>
      <c r="FL4" s="248"/>
      <c r="FM4" s="248"/>
      <c r="FN4" s="248"/>
      <c r="FO4" s="248"/>
      <c r="FP4" s="248"/>
      <c r="FQ4" s="248"/>
      <c r="FR4" s="248"/>
      <c r="FS4" s="248"/>
      <c r="FT4" s="248"/>
      <c r="FU4" s="248"/>
      <c r="FV4" s="248"/>
      <c r="FW4" s="248"/>
      <c r="FX4" s="248"/>
      <c r="FY4" s="248"/>
      <c r="FZ4" s="248"/>
      <c r="GA4" s="248"/>
      <c r="GB4" s="248"/>
      <c r="GC4" s="248"/>
      <c r="GD4" s="248"/>
      <c r="GE4" s="248"/>
      <c r="GF4" s="248"/>
      <c r="GG4" s="248"/>
      <c r="GH4" s="248"/>
      <c r="GI4" s="248"/>
      <c r="GJ4" s="248"/>
      <c r="GK4" s="248"/>
      <c r="GL4" s="248"/>
      <c r="GM4" s="248"/>
      <c r="GN4" s="248"/>
      <c r="GO4" s="248"/>
      <c r="GP4" s="248"/>
      <c r="GQ4" s="248"/>
      <c r="GR4" s="248"/>
      <c r="GS4" s="248"/>
      <c r="GT4" s="248"/>
      <c r="GU4" s="248"/>
      <c r="GV4" s="248"/>
      <c r="GW4" s="248"/>
      <c r="GX4" s="248"/>
      <c r="GY4" s="248"/>
      <c r="GZ4" s="248"/>
      <c r="HA4" s="248"/>
      <c r="HB4" s="248"/>
      <c r="HC4" s="248"/>
      <c r="HD4" s="248"/>
      <c r="HE4" s="248"/>
      <c r="HF4" s="248"/>
      <c r="HG4" s="248"/>
      <c r="HH4" s="248"/>
      <c r="HI4" s="248"/>
      <c r="HJ4" s="248"/>
      <c r="HK4" s="248"/>
      <c r="HL4" s="248"/>
      <c r="HM4" s="248"/>
      <c r="HN4" s="248"/>
      <c r="HO4" s="248"/>
      <c r="HP4" s="248"/>
      <c r="HQ4" s="248"/>
      <c r="HR4" s="248"/>
      <c r="HS4" s="248"/>
      <c r="HT4" s="248"/>
      <c r="HU4" s="248"/>
      <c r="HV4" s="248"/>
      <c r="HW4" s="248"/>
      <c r="HX4" s="248"/>
      <c r="HY4" s="248"/>
      <c r="HZ4" s="248"/>
      <c r="IA4" s="248"/>
      <c r="IB4" s="248"/>
      <c r="IC4" s="248"/>
      <c r="ID4" s="248"/>
      <c r="IE4" s="248"/>
      <c r="IF4" s="248"/>
      <c r="IG4" s="248"/>
      <c r="IH4" s="248"/>
      <c r="II4" s="248"/>
      <c r="IJ4" s="248"/>
      <c r="IK4" s="248"/>
      <c r="IL4" s="248"/>
      <c r="IM4" s="248"/>
      <c r="IN4" s="248"/>
      <c r="IO4" s="248"/>
      <c r="IP4" s="248"/>
      <c r="IQ4" s="248"/>
      <c r="IR4" s="248"/>
      <c r="IS4" s="248"/>
      <c r="IT4" s="248"/>
      <c r="IU4" s="248"/>
      <c r="IV4" s="248"/>
      <c r="IW4" s="248"/>
      <c r="IX4" s="248"/>
      <c r="IY4" s="248"/>
      <c r="IZ4" s="248"/>
      <c r="JA4" s="248"/>
      <c r="JB4" s="248"/>
    </row>
    <row r="5" spans="1:262" s="247" customFormat="1" ht="23.25" customHeight="1">
      <c r="A5" s="264"/>
      <c r="B5" s="282"/>
      <c r="C5" s="264"/>
      <c r="D5" s="264"/>
      <c r="E5" s="248"/>
      <c r="F5" s="248"/>
      <c r="G5" s="248"/>
      <c r="H5" s="248"/>
      <c r="I5" s="248"/>
      <c r="J5" s="400" t="s">
        <v>170</v>
      </c>
      <c r="K5" s="400"/>
      <c r="L5" s="400"/>
      <c r="M5" s="400"/>
      <c r="N5" s="400"/>
      <c r="O5" s="256"/>
      <c r="P5" s="400" t="s">
        <v>71</v>
      </c>
      <c r="Q5" s="400"/>
      <c r="R5" s="400"/>
      <c r="S5" s="400"/>
      <c r="T5" s="400"/>
      <c r="U5" s="400"/>
      <c r="V5" s="400"/>
      <c r="W5" s="331"/>
      <c r="X5" s="256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248"/>
      <c r="AQ5" s="248"/>
      <c r="AR5" s="248"/>
      <c r="AS5" s="248"/>
      <c r="AT5" s="248"/>
      <c r="AU5" s="248"/>
      <c r="AV5" s="248"/>
      <c r="AW5" s="248"/>
      <c r="AX5" s="248"/>
      <c r="AY5" s="248"/>
      <c r="AZ5" s="248"/>
      <c r="BA5" s="248"/>
      <c r="BB5" s="248"/>
      <c r="BC5" s="248"/>
      <c r="BD5" s="248"/>
      <c r="BE5" s="248"/>
      <c r="BF5" s="248"/>
      <c r="BG5" s="248"/>
      <c r="BH5" s="248"/>
      <c r="BI5" s="248"/>
      <c r="BJ5" s="248"/>
      <c r="BK5" s="248"/>
      <c r="BL5" s="248"/>
      <c r="BM5" s="248"/>
      <c r="BN5" s="248"/>
      <c r="BO5" s="248"/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8"/>
      <c r="CE5" s="248"/>
      <c r="CF5" s="248"/>
      <c r="CG5" s="248"/>
      <c r="CH5" s="248"/>
      <c r="CI5" s="248"/>
      <c r="CJ5" s="248"/>
      <c r="CK5" s="248"/>
      <c r="CL5" s="248"/>
      <c r="CM5" s="248"/>
      <c r="CN5" s="248"/>
      <c r="CO5" s="248"/>
      <c r="CP5" s="248"/>
      <c r="CQ5" s="248"/>
      <c r="CR5" s="248"/>
      <c r="CS5" s="248"/>
      <c r="CT5" s="248"/>
      <c r="CU5" s="248"/>
      <c r="CV5" s="248"/>
      <c r="CW5" s="248"/>
      <c r="CX5" s="248"/>
      <c r="CY5" s="248"/>
      <c r="CZ5" s="248"/>
      <c r="DA5" s="248"/>
      <c r="DB5" s="248"/>
      <c r="DC5" s="248"/>
      <c r="DD5" s="248"/>
      <c r="DE5" s="248"/>
      <c r="DF5" s="248"/>
      <c r="DG5" s="248"/>
      <c r="DH5" s="248"/>
      <c r="DI5" s="248"/>
      <c r="DJ5" s="248"/>
      <c r="DK5" s="248"/>
      <c r="DL5" s="248"/>
      <c r="DM5" s="248"/>
      <c r="DN5" s="248"/>
      <c r="DO5" s="248"/>
      <c r="DP5" s="248"/>
      <c r="DQ5" s="248"/>
      <c r="DR5" s="248"/>
      <c r="DS5" s="248"/>
      <c r="DT5" s="248"/>
      <c r="DU5" s="248"/>
      <c r="DV5" s="248"/>
      <c r="DW5" s="248"/>
      <c r="DX5" s="248"/>
      <c r="DY5" s="248"/>
      <c r="DZ5" s="248"/>
      <c r="EA5" s="248"/>
      <c r="EB5" s="248"/>
      <c r="EC5" s="248"/>
      <c r="ED5" s="248"/>
      <c r="EE5" s="248"/>
      <c r="EF5" s="248"/>
      <c r="EG5" s="248"/>
      <c r="EH5" s="248"/>
      <c r="EI5" s="248"/>
      <c r="EJ5" s="248"/>
      <c r="EK5" s="248"/>
      <c r="EL5" s="248"/>
      <c r="EM5" s="248"/>
      <c r="EN5" s="248"/>
      <c r="EO5" s="248"/>
      <c r="EP5" s="248"/>
      <c r="EQ5" s="248"/>
      <c r="ER5" s="248"/>
      <c r="ES5" s="248"/>
      <c r="ET5" s="248"/>
      <c r="EU5" s="248"/>
      <c r="EV5" s="248"/>
      <c r="EW5" s="248"/>
      <c r="EX5" s="248"/>
      <c r="EY5" s="248"/>
      <c r="EZ5" s="248"/>
      <c r="FA5" s="248"/>
      <c r="FB5" s="248"/>
      <c r="FC5" s="248"/>
      <c r="FD5" s="248"/>
      <c r="FE5" s="248"/>
      <c r="FF5" s="248"/>
      <c r="FG5" s="248"/>
      <c r="FH5" s="248"/>
      <c r="FI5" s="248"/>
      <c r="FJ5" s="248"/>
      <c r="FK5" s="248"/>
      <c r="FL5" s="248"/>
      <c r="FM5" s="248"/>
      <c r="FN5" s="248"/>
      <c r="FO5" s="248"/>
      <c r="FP5" s="248"/>
      <c r="FQ5" s="248"/>
      <c r="FR5" s="248"/>
      <c r="FS5" s="248"/>
      <c r="FT5" s="248"/>
      <c r="FU5" s="248"/>
      <c r="FV5" s="248"/>
      <c r="FW5" s="248"/>
      <c r="FX5" s="248"/>
      <c r="FY5" s="248"/>
      <c r="FZ5" s="248"/>
      <c r="GA5" s="248"/>
      <c r="GB5" s="248"/>
      <c r="GC5" s="248"/>
      <c r="GD5" s="248"/>
      <c r="GE5" s="248"/>
      <c r="GF5" s="248"/>
      <c r="GG5" s="248"/>
      <c r="GH5" s="248"/>
      <c r="GI5" s="248"/>
      <c r="GJ5" s="248"/>
      <c r="GK5" s="248"/>
      <c r="GL5" s="248"/>
      <c r="GM5" s="248"/>
      <c r="GN5" s="248"/>
      <c r="GO5" s="248"/>
      <c r="GP5" s="248"/>
      <c r="GQ5" s="248"/>
      <c r="GR5" s="248"/>
      <c r="GS5" s="248"/>
      <c r="GT5" s="248"/>
      <c r="GU5" s="248"/>
      <c r="GV5" s="248"/>
      <c r="GW5" s="248"/>
      <c r="GX5" s="248"/>
      <c r="GY5" s="248"/>
      <c r="GZ5" s="248"/>
      <c r="HA5" s="248"/>
      <c r="HB5" s="248"/>
      <c r="HC5" s="248"/>
      <c r="HD5" s="248"/>
      <c r="HE5" s="248"/>
      <c r="HF5" s="248"/>
      <c r="HG5" s="248"/>
      <c r="HH5" s="248"/>
      <c r="HI5" s="248"/>
      <c r="HJ5" s="248"/>
      <c r="HK5" s="248"/>
      <c r="HL5" s="248"/>
      <c r="HM5" s="248"/>
      <c r="HN5" s="248"/>
      <c r="HO5" s="248"/>
      <c r="HP5" s="248"/>
      <c r="HQ5" s="248"/>
      <c r="HR5" s="248"/>
      <c r="HS5" s="248"/>
      <c r="HT5" s="248"/>
      <c r="HU5" s="248"/>
      <c r="HV5" s="248"/>
      <c r="HW5" s="248"/>
      <c r="HX5" s="248"/>
      <c r="HY5" s="248"/>
      <c r="HZ5" s="248"/>
      <c r="IA5" s="248"/>
      <c r="IB5" s="248"/>
      <c r="IC5" s="248"/>
      <c r="ID5" s="248"/>
      <c r="IE5" s="248"/>
      <c r="IF5" s="248"/>
      <c r="IG5" s="248"/>
      <c r="IH5" s="248"/>
      <c r="II5" s="248"/>
      <c r="IJ5" s="248"/>
      <c r="IK5" s="248"/>
      <c r="IL5" s="248"/>
      <c r="IM5" s="248"/>
      <c r="IN5" s="248"/>
      <c r="IO5" s="248"/>
      <c r="IP5" s="248"/>
      <c r="IQ5" s="248"/>
      <c r="IR5" s="248"/>
      <c r="IS5" s="248"/>
      <c r="IT5" s="248"/>
      <c r="IU5" s="248"/>
      <c r="IV5" s="248"/>
      <c r="IW5" s="248"/>
      <c r="IX5" s="248"/>
      <c r="IY5" s="248"/>
      <c r="IZ5" s="248"/>
      <c r="JA5" s="248"/>
      <c r="JB5" s="248"/>
    </row>
    <row r="6" spans="1:262" s="247" customFormat="1" ht="23.25" customHeight="1">
      <c r="A6" s="248"/>
      <c r="B6" s="262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 t="s">
        <v>407</v>
      </c>
      <c r="Q6" s="248"/>
      <c r="R6" s="248" t="s">
        <v>171</v>
      </c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248"/>
      <c r="AQ6" s="248"/>
      <c r="AR6" s="248"/>
      <c r="AS6" s="248"/>
      <c r="AT6" s="248"/>
      <c r="AU6" s="248"/>
      <c r="AV6" s="248"/>
      <c r="AW6" s="248"/>
      <c r="AX6" s="248"/>
      <c r="AY6" s="248"/>
      <c r="AZ6" s="248"/>
      <c r="BA6" s="248"/>
      <c r="BB6" s="248"/>
      <c r="BC6" s="248"/>
      <c r="BD6" s="248"/>
      <c r="BE6" s="248"/>
      <c r="BF6" s="248"/>
      <c r="BG6" s="248"/>
      <c r="BH6" s="248"/>
      <c r="BI6" s="248"/>
      <c r="BJ6" s="248"/>
      <c r="BK6" s="248"/>
      <c r="BL6" s="248"/>
      <c r="BM6" s="248"/>
      <c r="BN6" s="248"/>
      <c r="BO6" s="248"/>
      <c r="BP6" s="248"/>
      <c r="BQ6" s="248"/>
      <c r="BR6" s="248"/>
      <c r="BS6" s="248"/>
      <c r="BT6" s="248"/>
      <c r="BU6" s="248"/>
      <c r="BV6" s="248"/>
      <c r="BW6" s="248"/>
      <c r="BX6" s="248"/>
      <c r="BY6" s="248"/>
      <c r="BZ6" s="248"/>
      <c r="CA6" s="248"/>
      <c r="CB6" s="248"/>
      <c r="CC6" s="248"/>
      <c r="CD6" s="248"/>
      <c r="CE6" s="248"/>
      <c r="CF6" s="248"/>
      <c r="CG6" s="248"/>
      <c r="CH6" s="248"/>
      <c r="CI6" s="248"/>
      <c r="CJ6" s="248"/>
      <c r="CK6" s="248"/>
      <c r="CL6" s="248"/>
      <c r="CM6" s="248"/>
      <c r="CN6" s="248"/>
      <c r="CO6" s="248"/>
      <c r="CP6" s="248"/>
      <c r="CQ6" s="248"/>
      <c r="CR6" s="248"/>
      <c r="CS6" s="248"/>
      <c r="CT6" s="248"/>
      <c r="CU6" s="248"/>
      <c r="CV6" s="248"/>
      <c r="CW6" s="248"/>
      <c r="CX6" s="248"/>
      <c r="CY6" s="248"/>
      <c r="CZ6" s="248"/>
      <c r="DA6" s="248"/>
      <c r="DB6" s="248"/>
      <c r="DC6" s="248"/>
      <c r="DD6" s="248"/>
      <c r="DE6" s="248"/>
      <c r="DF6" s="248"/>
      <c r="DG6" s="248"/>
      <c r="DH6" s="248"/>
      <c r="DI6" s="248"/>
      <c r="DJ6" s="248"/>
      <c r="DK6" s="248"/>
      <c r="DL6" s="248"/>
      <c r="DM6" s="248"/>
      <c r="DN6" s="248"/>
      <c r="DO6" s="248"/>
      <c r="DP6" s="248"/>
      <c r="DQ6" s="248"/>
      <c r="DR6" s="248"/>
      <c r="DS6" s="248"/>
      <c r="DT6" s="248"/>
      <c r="DU6" s="248"/>
      <c r="DV6" s="248"/>
      <c r="DW6" s="248"/>
      <c r="DX6" s="248"/>
      <c r="DY6" s="248"/>
      <c r="DZ6" s="248"/>
      <c r="EA6" s="248"/>
      <c r="EB6" s="248"/>
      <c r="EC6" s="248"/>
      <c r="ED6" s="248"/>
      <c r="EE6" s="248"/>
      <c r="EF6" s="248"/>
      <c r="EG6" s="248"/>
      <c r="EH6" s="248"/>
      <c r="EI6" s="248"/>
      <c r="EJ6" s="248"/>
      <c r="EK6" s="248"/>
      <c r="EL6" s="248"/>
      <c r="EM6" s="248"/>
      <c r="EN6" s="248"/>
      <c r="EO6" s="248"/>
      <c r="EP6" s="248"/>
      <c r="EQ6" s="248"/>
      <c r="ER6" s="248"/>
      <c r="ES6" s="248"/>
      <c r="ET6" s="248"/>
      <c r="EU6" s="248"/>
      <c r="EV6" s="248"/>
      <c r="EW6" s="248"/>
      <c r="EX6" s="248"/>
      <c r="EY6" s="248"/>
      <c r="EZ6" s="248"/>
      <c r="FA6" s="248"/>
      <c r="FB6" s="248"/>
      <c r="FC6" s="248"/>
      <c r="FD6" s="248"/>
      <c r="FE6" s="248"/>
      <c r="FF6" s="248"/>
      <c r="FG6" s="248"/>
      <c r="FH6" s="248"/>
      <c r="FI6" s="248"/>
      <c r="FJ6" s="248"/>
      <c r="FK6" s="248"/>
      <c r="FL6" s="248"/>
      <c r="FM6" s="248"/>
      <c r="FN6" s="248"/>
      <c r="FO6" s="248"/>
      <c r="FP6" s="248"/>
      <c r="FQ6" s="248"/>
      <c r="FR6" s="248"/>
      <c r="FS6" s="248"/>
      <c r="FT6" s="248"/>
      <c r="FU6" s="248"/>
      <c r="FV6" s="248"/>
      <c r="FW6" s="248"/>
      <c r="FX6" s="248"/>
      <c r="FY6" s="248"/>
      <c r="FZ6" s="248"/>
      <c r="GA6" s="248"/>
      <c r="GB6" s="248"/>
      <c r="GC6" s="248"/>
      <c r="GD6" s="248"/>
      <c r="GE6" s="248"/>
      <c r="GF6" s="248"/>
      <c r="GG6" s="248"/>
      <c r="GH6" s="248"/>
      <c r="GI6" s="248"/>
      <c r="GJ6" s="248"/>
      <c r="GK6" s="248"/>
      <c r="GL6" s="248"/>
      <c r="GM6" s="248"/>
      <c r="GN6" s="248"/>
      <c r="GO6" s="248"/>
      <c r="GP6" s="248"/>
      <c r="GQ6" s="248"/>
      <c r="GR6" s="248"/>
      <c r="GS6" s="248"/>
      <c r="GT6" s="248"/>
      <c r="GU6" s="248"/>
      <c r="GV6" s="248"/>
      <c r="GW6" s="248"/>
      <c r="GX6" s="248"/>
      <c r="GY6" s="248"/>
      <c r="GZ6" s="248"/>
      <c r="HA6" s="248"/>
      <c r="HB6" s="248"/>
      <c r="HC6" s="248"/>
      <c r="HD6" s="248"/>
      <c r="HE6" s="248"/>
      <c r="HF6" s="248"/>
      <c r="HG6" s="248"/>
      <c r="HH6" s="248"/>
      <c r="HI6" s="248"/>
      <c r="HJ6" s="248"/>
      <c r="HK6" s="248"/>
      <c r="HL6" s="248"/>
      <c r="HM6" s="248"/>
      <c r="HN6" s="248"/>
      <c r="HO6" s="248"/>
      <c r="HP6" s="248"/>
      <c r="HQ6" s="248"/>
      <c r="HR6" s="248"/>
      <c r="HS6" s="248"/>
      <c r="HT6" s="248"/>
      <c r="HU6" s="248"/>
      <c r="HV6" s="248"/>
      <c r="HW6" s="248"/>
      <c r="HX6" s="248"/>
      <c r="HY6" s="248"/>
      <c r="HZ6" s="248"/>
      <c r="IA6" s="248"/>
      <c r="IB6" s="248"/>
      <c r="IC6" s="248"/>
      <c r="ID6" s="248"/>
      <c r="IE6" s="248"/>
      <c r="IF6" s="248"/>
      <c r="IG6" s="248"/>
      <c r="IH6" s="248"/>
      <c r="II6" s="248"/>
      <c r="IJ6" s="248"/>
      <c r="IK6" s="248"/>
      <c r="IL6" s="248"/>
      <c r="IM6" s="248"/>
      <c r="IN6" s="248"/>
      <c r="IO6" s="248"/>
      <c r="IP6" s="248"/>
      <c r="IQ6" s="248"/>
      <c r="IR6" s="248"/>
      <c r="IS6" s="248"/>
      <c r="IT6" s="248"/>
      <c r="IU6" s="248"/>
      <c r="IV6" s="248"/>
      <c r="IW6" s="248"/>
      <c r="IX6" s="248"/>
      <c r="IY6" s="248"/>
      <c r="IZ6" s="248"/>
      <c r="JA6" s="248"/>
      <c r="JB6" s="248"/>
    </row>
    <row r="7" spans="1:262" s="247" customFormat="1" ht="23.25" customHeight="1">
      <c r="A7" s="248"/>
      <c r="B7" s="262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 t="s">
        <v>172</v>
      </c>
      <c r="Q7" s="248"/>
      <c r="R7" s="248" t="s">
        <v>173</v>
      </c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8"/>
      <c r="AD7" s="248"/>
      <c r="AE7" s="248"/>
      <c r="AF7" s="248"/>
      <c r="AG7" s="248"/>
      <c r="AH7" s="248"/>
      <c r="AI7" s="248"/>
      <c r="AJ7" s="248"/>
      <c r="AK7" s="248"/>
      <c r="AL7" s="248"/>
      <c r="AM7" s="248"/>
      <c r="AN7" s="248"/>
      <c r="AO7" s="248"/>
      <c r="AP7" s="248"/>
      <c r="AQ7" s="248"/>
      <c r="AR7" s="248"/>
      <c r="AS7" s="248"/>
      <c r="AT7" s="248"/>
      <c r="AU7" s="248"/>
      <c r="AV7" s="248"/>
      <c r="AW7" s="248"/>
      <c r="AX7" s="248"/>
      <c r="AY7" s="248"/>
      <c r="AZ7" s="248"/>
      <c r="BA7" s="248"/>
      <c r="BB7" s="248"/>
      <c r="BC7" s="248"/>
      <c r="BD7" s="248"/>
      <c r="BE7" s="248"/>
      <c r="BF7" s="248"/>
      <c r="BG7" s="248"/>
      <c r="BH7" s="248"/>
      <c r="BI7" s="248"/>
      <c r="BJ7" s="248"/>
      <c r="BK7" s="248"/>
      <c r="BL7" s="248"/>
      <c r="BM7" s="248"/>
      <c r="BN7" s="248"/>
      <c r="BO7" s="248"/>
      <c r="BP7" s="248"/>
      <c r="BQ7" s="248"/>
      <c r="BR7" s="248"/>
      <c r="BS7" s="248"/>
      <c r="BT7" s="248"/>
      <c r="BU7" s="248"/>
      <c r="BV7" s="248"/>
      <c r="BW7" s="248"/>
      <c r="BX7" s="248"/>
      <c r="BY7" s="248"/>
      <c r="BZ7" s="248"/>
      <c r="CA7" s="248"/>
      <c r="CB7" s="248"/>
      <c r="CC7" s="248"/>
      <c r="CD7" s="248"/>
      <c r="CE7" s="248"/>
      <c r="CF7" s="248"/>
      <c r="CG7" s="248"/>
      <c r="CH7" s="248"/>
      <c r="CI7" s="248"/>
      <c r="CJ7" s="248"/>
      <c r="CK7" s="248"/>
      <c r="CL7" s="248"/>
      <c r="CM7" s="248"/>
      <c r="CN7" s="248"/>
      <c r="CO7" s="248"/>
      <c r="CP7" s="248"/>
      <c r="CQ7" s="248"/>
      <c r="CR7" s="248"/>
      <c r="CS7" s="248"/>
      <c r="CT7" s="248"/>
      <c r="CU7" s="248"/>
      <c r="CV7" s="248"/>
      <c r="CW7" s="248"/>
      <c r="CX7" s="248"/>
      <c r="CY7" s="248"/>
      <c r="CZ7" s="248"/>
      <c r="DA7" s="248"/>
      <c r="DB7" s="248"/>
      <c r="DC7" s="248"/>
      <c r="DD7" s="248"/>
      <c r="DE7" s="248"/>
      <c r="DF7" s="248"/>
      <c r="DG7" s="248"/>
      <c r="DH7" s="248"/>
      <c r="DI7" s="248"/>
      <c r="DJ7" s="248"/>
      <c r="DK7" s="248"/>
      <c r="DL7" s="248"/>
      <c r="DM7" s="248"/>
      <c r="DN7" s="248"/>
      <c r="DO7" s="248"/>
      <c r="DP7" s="248"/>
      <c r="DQ7" s="248"/>
      <c r="DR7" s="248"/>
      <c r="DS7" s="248"/>
      <c r="DT7" s="248"/>
      <c r="DU7" s="248"/>
      <c r="DV7" s="248"/>
      <c r="DW7" s="248"/>
      <c r="DX7" s="248"/>
      <c r="DY7" s="248"/>
      <c r="DZ7" s="248"/>
      <c r="EA7" s="248"/>
      <c r="EB7" s="248"/>
      <c r="EC7" s="248"/>
      <c r="ED7" s="248"/>
      <c r="EE7" s="248"/>
      <c r="EF7" s="248"/>
      <c r="EG7" s="248"/>
      <c r="EH7" s="248"/>
      <c r="EI7" s="248"/>
      <c r="EJ7" s="248"/>
      <c r="EK7" s="248"/>
      <c r="EL7" s="248"/>
      <c r="EM7" s="248"/>
      <c r="EN7" s="248"/>
      <c r="EO7" s="248"/>
      <c r="EP7" s="248"/>
      <c r="EQ7" s="248"/>
      <c r="ER7" s="248"/>
      <c r="ES7" s="248"/>
      <c r="ET7" s="248"/>
      <c r="EU7" s="248"/>
      <c r="EV7" s="248"/>
      <c r="EW7" s="248"/>
      <c r="EX7" s="248"/>
      <c r="EY7" s="248"/>
      <c r="EZ7" s="248"/>
      <c r="FA7" s="248"/>
      <c r="FB7" s="248"/>
      <c r="FC7" s="248"/>
      <c r="FD7" s="248"/>
      <c r="FE7" s="248"/>
      <c r="FF7" s="248"/>
      <c r="FG7" s="248"/>
      <c r="FH7" s="248"/>
      <c r="FI7" s="248"/>
      <c r="FJ7" s="248"/>
      <c r="FK7" s="248"/>
      <c r="FL7" s="248"/>
      <c r="FM7" s="248"/>
      <c r="FN7" s="248"/>
      <c r="FO7" s="248"/>
      <c r="FP7" s="248"/>
      <c r="FQ7" s="248"/>
      <c r="FR7" s="248"/>
      <c r="FS7" s="248"/>
      <c r="FT7" s="248"/>
      <c r="FU7" s="248"/>
      <c r="FV7" s="248"/>
      <c r="FW7" s="248"/>
      <c r="FX7" s="248"/>
      <c r="FY7" s="248"/>
      <c r="FZ7" s="248"/>
      <c r="GA7" s="248"/>
      <c r="GB7" s="248"/>
      <c r="GC7" s="248"/>
      <c r="GD7" s="248"/>
      <c r="GE7" s="248"/>
      <c r="GF7" s="248"/>
      <c r="GG7" s="248"/>
      <c r="GH7" s="248"/>
      <c r="GI7" s="248"/>
      <c r="GJ7" s="248"/>
      <c r="GK7" s="248"/>
      <c r="GL7" s="248"/>
      <c r="GM7" s="248"/>
      <c r="GN7" s="248"/>
      <c r="GO7" s="248"/>
      <c r="GP7" s="248"/>
      <c r="GQ7" s="248"/>
      <c r="GR7" s="248"/>
      <c r="GS7" s="248"/>
      <c r="GT7" s="248"/>
      <c r="GU7" s="248"/>
      <c r="GV7" s="248"/>
      <c r="GW7" s="248"/>
      <c r="GX7" s="248"/>
      <c r="GY7" s="248"/>
      <c r="GZ7" s="248"/>
      <c r="HA7" s="248"/>
      <c r="HB7" s="248"/>
      <c r="HC7" s="248"/>
      <c r="HD7" s="248"/>
      <c r="HE7" s="248"/>
      <c r="HF7" s="248"/>
      <c r="HG7" s="248"/>
      <c r="HH7" s="248"/>
      <c r="HI7" s="248"/>
      <c r="HJ7" s="248"/>
      <c r="HK7" s="248"/>
      <c r="HL7" s="248"/>
      <c r="HM7" s="248"/>
      <c r="HN7" s="248"/>
      <c r="HO7" s="248"/>
      <c r="HP7" s="248"/>
      <c r="HQ7" s="248"/>
      <c r="HR7" s="248"/>
      <c r="HS7" s="248"/>
      <c r="HT7" s="248"/>
      <c r="HU7" s="248"/>
      <c r="HV7" s="248"/>
      <c r="HW7" s="248"/>
      <c r="HX7" s="248"/>
      <c r="HY7" s="248"/>
      <c r="HZ7" s="248"/>
      <c r="IA7" s="248"/>
      <c r="IB7" s="248"/>
      <c r="IC7" s="248"/>
      <c r="ID7" s="248"/>
      <c r="IE7" s="248"/>
      <c r="IF7" s="248"/>
      <c r="IG7" s="248"/>
      <c r="IH7" s="248"/>
      <c r="II7" s="248"/>
      <c r="IJ7" s="248"/>
      <c r="IK7" s="248"/>
      <c r="IL7" s="248"/>
      <c r="IM7" s="248"/>
      <c r="IN7" s="248"/>
      <c r="IO7" s="248"/>
      <c r="IP7" s="248"/>
      <c r="IQ7" s="248"/>
      <c r="IR7" s="248"/>
      <c r="IS7" s="248"/>
      <c r="IT7" s="248"/>
      <c r="IU7" s="248"/>
      <c r="IV7" s="248"/>
      <c r="IW7" s="248"/>
      <c r="IX7" s="248"/>
      <c r="IY7" s="248"/>
      <c r="IZ7" s="248"/>
      <c r="JA7" s="248"/>
      <c r="JB7" s="248"/>
    </row>
    <row r="8" spans="1:262" s="247" customFormat="1" ht="23.25" customHeight="1">
      <c r="A8" s="248"/>
      <c r="B8" s="262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 t="s">
        <v>174</v>
      </c>
      <c r="Q8" s="248"/>
      <c r="R8" s="248" t="s">
        <v>175</v>
      </c>
      <c r="S8" s="248"/>
      <c r="T8" s="248" t="s">
        <v>176</v>
      </c>
      <c r="U8" s="248"/>
      <c r="V8" s="248"/>
      <c r="W8" s="248"/>
      <c r="X8" s="248"/>
      <c r="Y8" s="248"/>
      <c r="Z8" s="248" t="s">
        <v>177</v>
      </c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D8" s="248"/>
      <c r="BE8" s="248"/>
      <c r="BF8" s="248"/>
      <c r="BG8" s="248"/>
      <c r="BH8" s="248"/>
      <c r="BI8" s="248"/>
      <c r="BJ8" s="248"/>
      <c r="BK8" s="248"/>
      <c r="BL8" s="248"/>
      <c r="BM8" s="248"/>
      <c r="BN8" s="248"/>
      <c r="BO8" s="248"/>
      <c r="BP8" s="248"/>
      <c r="BQ8" s="248"/>
      <c r="BR8" s="248"/>
      <c r="BS8" s="248"/>
      <c r="BT8" s="248"/>
      <c r="BU8" s="248"/>
      <c r="BV8" s="248"/>
      <c r="BW8" s="248"/>
      <c r="BX8" s="248"/>
      <c r="BY8" s="248"/>
      <c r="BZ8" s="248"/>
      <c r="CA8" s="248"/>
      <c r="CB8" s="248"/>
      <c r="CC8" s="248"/>
      <c r="CD8" s="248"/>
      <c r="CE8" s="248"/>
      <c r="CF8" s="248"/>
      <c r="CG8" s="248"/>
      <c r="CH8" s="248"/>
      <c r="CI8" s="248"/>
      <c r="CJ8" s="248"/>
      <c r="CK8" s="248"/>
      <c r="CL8" s="248"/>
      <c r="CM8" s="248"/>
      <c r="CN8" s="248"/>
      <c r="CO8" s="248"/>
      <c r="CP8" s="248"/>
      <c r="CQ8" s="248"/>
      <c r="CR8" s="248"/>
      <c r="CS8" s="248"/>
      <c r="CT8" s="248"/>
      <c r="CU8" s="248"/>
      <c r="CV8" s="248"/>
      <c r="CW8" s="248"/>
      <c r="CX8" s="248"/>
      <c r="CY8" s="248"/>
      <c r="CZ8" s="248"/>
      <c r="DA8" s="248"/>
      <c r="DB8" s="248"/>
      <c r="DC8" s="248"/>
      <c r="DD8" s="248"/>
      <c r="DE8" s="248"/>
      <c r="DF8" s="248"/>
      <c r="DG8" s="248"/>
      <c r="DH8" s="248"/>
      <c r="DI8" s="248"/>
      <c r="DJ8" s="248"/>
      <c r="DK8" s="248"/>
      <c r="DL8" s="248"/>
      <c r="DM8" s="248"/>
      <c r="DN8" s="248"/>
      <c r="DO8" s="248"/>
      <c r="DP8" s="248"/>
      <c r="DQ8" s="248"/>
      <c r="DR8" s="248"/>
      <c r="DS8" s="248"/>
      <c r="DT8" s="248"/>
      <c r="DU8" s="248"/>
      <c r="DV8" s="248"/>
      <c r="DW8" s="248"/>
      <c r="DX8" s="248"/>
      <c r="DY8" s="248"/>
      <c r="DZ8" s="248"/>
      <c r="EA8" s="248"/>
      <c r="EB8" s="248"/>
      <c r="EC8" s="248"/>
      <c r="ED8" s="248"/>
      <c r="EE8" s="248"/>
      <c r="EF8" s="248"/>
      <c r="EG8" s="248"/>
      <c r="EH8" s="248"/>
      <c r="EI8" s="248"/>
      <c r="EJ8" s="248"/>
      <c r="EK8" s="248"/>
      <c r="EL8" s="248"/>
      <c r="EM8" s="248"/>
      <c r="EN8" s="248"/>
      <c r="EO8" s="248"/>
      <c r="EP8" s="248"/>
      <c r="EQ8" s="248"/>
      <c r="ER8" s="248"/>
      <c r="ES8" s="248"/>
      <c r="ET8" s="248"/>
      <c r="EU8" s="248"/>
      <c r="EV8" s="248"/>
      <c r="EW8" s="248"/>
      <c r="EX8" s="248"/>
      <c r="EY8" s="248"/>
      <c r="EZ8" s="248"/>
      <c r="FA8" s="248"/>
      <c r="FB8" s="248"/>
      <c r="FC8" s="248"/>
      <c r="FD8" s="248"/>
      <c r="FE8" s="248"/>
      <c r="FF8" s="248"/>
      <c r="FG8" s="248"/>
      <c r="FH8" s="248"/>
      <c r="FI8" s="248"/>
      <c r="FJ8" s="248"/>
      <c r="FK8" s="248"/>
      <c r="FL8" s="248"/>
      <c r="FM8" s="248"/>
      <c r="FN8" s="248"/>
      <c r="FO8" s="248"/>
      <c r="FP8" s="248"/>
      <c r="FQ8" s="248"/>
      <c r="FR8" s="248"/>
      <c r="FS8" s="248"/>
      <c r="FT8" s="248"/>
      <c r="FU8" s="248"/>
      <c r="FV8" s="248"/>
      <c r="FW8" s="248"/>
      <c r="FX8" s="248"/>
      <c r="FY8" s="248"/>
      <c r="FZ8" s="248"/>
      <c r="GA8" s="248"/>
      <c r="GB8" s="248"/>
      <c r="GC8" s="248"/>
      <c r="GD8" s="248"/>
      <c r="GE8" s="248"/>
      <c r="GF8" s="248"/>
      <c r="GG8" s="248"/>
      <c r="GH8" s="248"/>
      <c r="GI8" s="248"/>
      <c r="GJ8" s="248"/>
      <c r="GK8" s="248"/>
      <c r="GL8" s="248"/>
      <c r="GM8" s="248"/>
      <c r="GN8" s="248"/>
      <c r="GO8" s="248"/>
      <c r="GP8" s="248"/>
      <c r="GQ8" s="248"/>
      <c r="GR8" s="248"/>
      <c r="GS8" s="248"/>
      <c r="GT8" s="248"/>
      <c r="GU8" s="248"/>
      <c r="GV8" s="248"/>
      <c r="GW8" s="248"/>
      <c r="GX8" s="248"/>
      <c r="GY8" s="248"/>
      <c r="GZ8" s="248"/>
      <c r="HA8" s="248"/>
      <c r="HB8" s="248"/>
      <c r="HC8" s="248"/>
      <c r="HD8" s="248"/>
      <c r="HE8" s="248"/>
      <c r="HF8" s="248"/>
      <c r="HG8" s="248"/>
      <c r="HH8" s="248"/>
      <c r="HI8" s="248"/>
      <c r="HJ8" s="248"/>
      <c r="HK8" s="248"/>
      <c r="HL8" s="248"/>
      <c r="HM8" s="248"/>
      <c r="HN8" s="248"/>
      <c r="HO8" s="248"/>
      <c r="HP8" s="248"/>
      <c r="HQ8" s="248"/>
      <c r="HR8" s="248"/>
      <c r="HS8" s="248"/>
      <c r="HT8" s="248"/>
      <c r="HU8" s="248"/>
      <c r="HV8" s="248"/>
      <c r="HW8" s="248"/>
      <c r="HX8" s="248"/>
      <c r="HY8" s="248"/>
      <c r="HZ8" s="248"/>
      <c r="IA8" s="248"/>
      <c r="IB8" s="248"/>
      <c r="IC8" s="248"/>
      <c r="ID8" s="248"/>
      <c r="IE8" s="248"/>
      <c r="IF8" s="248"/>
      <c r="IG8" s="248"/>
      <c r="IH8" s="248"/>
      <c r="II8" s="248"/>
      <c r="IJ8" s="248"/>
      <c r="IK8" s="248"/>
      <c r="IL8" s="248"/>
      <c r="IM8" s="248"/>
      <c r="IN8" s="248"/>
      <c r="IO8" s="248"/>
      <c r="IP8" s="248"/>
      <c r="IQ8" s="248"/>
      <c r="IR8" s="248"/>
      <c r="IS8" s="248"/>
      <c r="IT8" s="248"/>
      <c r="IU8" s="248"/>
      <c r="IV8" s="248"/>
      <c r="IW8" s="248"/>
      <c r="IX8" s="248"/>
      <c r="IY8" s="248"/>
      <c r="IZ8" s="248"/>
      <c r="JA8" s="248"/>
      <c r="JB8" s="248"/>
    </row>
    <row r="9" spans="1:262" s="247" customFormat="1" ht="23.25" customHeight="1">
      <c r="A9" s="248"/>
      <c r="B9" s="262"/>
      <c r="C9" s="248" t="s">
        <v>62</v>
      </c>
      <c r="D9" s="248"/>
      <c r="E9" s="248"/>
      <c r="F9" s="248"/>
      <c r="G9" s="248"/>
      <c r="I9" s="248"/>
      <c r="J9" s="248"/>
      <c r="K9" s="248"/>
      <c r="L9" s="248"/>
      <c r="M9" s="248"/>
      <c r="N9" s="248"/>
      <c r="O9" s="248"/>
      <c r="P9" s="248" t="s">
        <v>178</v>
      </c>
      <c r="Q9" s="248"/>
      <c r="R9" s="248" t="s">
        <v>179</v>
      </c>
      <c r="S9" s="248"/>
      <c r="T9" s="248" t="s">
        <v>180</v>
      </c>
      <c r="U9" s="248"/>
      <c r="V9" s="248" t="s">
        <v>181</v>
      </c>
      <c r="W9" s="248"/>
      <c r="X9" s="248" t="s">
        <v>181</v>
      </c>
      <c r="Y9" s="248"/>
      <c r="Z9" s="248" t="s">
        <v>182</v>
      </c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48"/>
      <c r="BC9" s="248"/>
      <c r="BD9" s="248"/>
      <c r="BE9" s="248"/>
      <c r="BF9" s="248"/>
      <c r="BG9" s="248"/>
      <c r="BH9" s="248"/>
      <c r="BI9" s="248"/>
      <c r="BJ9" s="248"/>
      <c r="BK9" s="248"/>
      <c r="BL9" s="248"/>
      <c r="BM9" s="248"/>
      <c r="BN9" s="248"/>
      <c r="BO9" s="248"/>
      <c r="BP9" s="248"/>
      <c r="BQ9" s="248"/>
      <c r="BR9" s="248"/>
      <c r="BS9" s="248"/>
      <c r="BT9" s="248"/>
      <c r="BU9" s="248"/>
      <c r="BV9" s="248"/>
      <c r="BW9" s="248"/>
      <c r="BX9" s="248"/>
      <c r="BY9" s="248"/>
      <c r="BZ9" s="248"/>
      <c r="CA9" s="248"/>
      <c r="CB9" s="248"/>
      <c r="CC9" s="248"/>
      <c r="CD9" s="248"/>
      <c r="CE9" s="248"/>
      <c r="CF9" s="248"/>
      <c r="CG9" s="248"/>
      <c r="CH9" s="248"/>
      <c r="CI9" s="248"/>
      <c r="CJ9" s="248"/>
      <c r="CK9" s="248"/>
      <c r="CL9" s="248"/>
      <c r="CM9" s="248"/>
      <c r="CN9" s="248"/>
      <c r="CO9" s="248"/>
      <c r="CP9" s="248"/>
      <c r="CQ9" s="248"/>
      <c r="CR9" s="248"/>
      <c r="CS9" s="248"/>
      <c r="CT9" s="248"/>
      <c r="CU9" s="248"/>
      <c r="CV9" s="248"/>
      <c r="CW9" s="248"/>
      <c r="CX9" s="248"/>
      <c r="CY9" s="248"/>
      <c r="CZ9" s="248"/>
      <c r="DA9" s="248"/>
      <c r="DB9" s="248"/>
      <c r="DC9" s="248"/>
      <c r="DD9" s="248"/>
      <c r="DE9" s="248"/>
      <c r="DF9" s="248"/>
      <c r="DG9" s="248"/>
      <c r="DH9" s="248"/>
      <c r="DI9" s="248"/>
      <c r="DJ9" s="248"/>
      <c r="DK9" s="248"/>
      <c r="DL9" s="248"/>
      <c r="DM9" s="248"/>
      <c r="DN9" s="248"/>
      <c r="DO9" s="248"/>
      <c r="DP9" s="248"/>
      <c r="DQ9" s="248"/>
      <c r="DR9" s="248"/>
      <c r="DS9" s="248"/>
      <c r="DT9" s="248"/>
      <c r="DU9" s="248"/>
      <c r="DV9" s="248"/>
      <c r="DW9" s="248"/>
      <c r="DX9" s="248"/>
      <c r="DY9" s="248"/>
      <c r="DZ9" s="248"/>
      <c r="EA9" s="248"/>
      <c r="EB9" s="248"/>
      <c r="EC9" s="248"/>
      <c r="ED9" s="248"/>
      <c r="EE9" s="248"/>
      <c r="EF9" s="248"/>
      <c r="EG9" s="248"/>
      <c r="EH9" s="248"/>
      <c r="EI9" s="248"/>
      <c r="EJ9" s="248"/>
      <c r="EK9" s="248"/>
      <c r="EL9" s="248"/>
      <c r="EM9" s="248"/>
      <c r="EN9" s="248"/>
      <c r="EO9" s="248"/>
      <c r="EP9" s="248"/>
      <c r="EQ9" s="248"/>
      <c r="ER9" s="248"/>
      <c r="ES9" s="248"/>
      <c r="ET9" s="248"/>
      <c r="EU9" s="248"/>
      <c r="EV9" s="248"/>
      <c r="EW9" s="248"/>
      <c r="EX9" s="248"/>
      <c r="EY9" s="248"/>
      <c r="EZ9" s="248"/>
      <c r="FA9" s="248"/>
      <c r="FB9" s="248"/>
      <c r="FC9" s="248"/>
      <c r="FD9" s="248"/>
      <c r="FE9" s="248"/>
      <c r="FF9" s="248"/>
      <c r="FG9" s="248"/>
      <c r="FH9" s="248"/>
      <c r="FI9" s="248"/>
      <c r="FJ9" s="248"/>
      <c r="FK9" s="248"/>
      <c r="FL9" s="248"/>
      <c r="FM9" s="248"/>
      <c r="FN9" s="248"/>
      <c r="FO9" s="248"/>
      <c r="FP9" s="248"/>
      <c r="FQ9" s="248"/>
      <c r="FR9" s="248"/>
      <c r="FS9" s="248"/>
      <c r="FT9" s="248"/>
      <c r="FU9" s="248"/>
      <c r="FV9" s="248"/>
      <c r="FW9" s="248"/>
      <c r="FX9" s="248"/>
      <c r="FY9" s="248"/>
      <c r="FZ9" s="248"/>
      <c r="GA9" s="248"/>
      <c r="GB9" s="248"/>
      <c r="GC9" s="248"/>
      <c r="GD9" s="248"/>
      <c r="GE9" s="248"/>
      <c r="GF9" s="248"/>
      <c r="GG9" s="248"/>
      <c r="GH9" s="248"/>
      <c r="GI9" s="248"/>
      <c r="GJ9" s="248"/>
      <c r="GK9" s="248"/>
      <c r="GL9" s="248"/>
      <c r="GM9" s="248"/>
      <c r="GN9" s="248"/>
      <c r="GO9" s="248"/>
      <c r="GP9" s="248"/>
      <c r="GQ9" s="248"/>
      <c r="GR9" s="248"/>
      <c r="GS9" s="248"/>
      <c r="GT9" s="248"/>
      <c r="GU9" s="248"/>
      <c r="GV9" s="248"/>
      <c r="GW9" s="248"/>
      <c r="GX9" s="248"/>
      <c r="GY9" s="248"/>
      <c r="GZ9" s="248"/>
      <c r="HA9" s="248"/>
      <c r="HB9" s="248"/>
      <c r="HC9" s="248"/>
      <c r="HD9" s="248"/>
      <c r="HE9" s="248"/>
      <c r="HF9" s="248"/>
      <c r="HG9" s="248"/>
      <c r="HH9" s="248"/>
      <c r="HI9" s="248"/>
      <c r="HJ9" s="248"/>
      <c r="HK9" s="248"/>
      <c r="HL9" s="248"/>
      <c r="HM9" s="248"/>
      <c r="HN9" s="248"/>
      <c r="HO9" s="248"/>
      <c r="HP9" s="248"/>
      <c r="HQ9" s="248"/>
      <c r="HR9" s="248"/>
      <c r="HS9" s="248"/>
      <c r="HT9" s="248"/>
      <c r="HU9" s="248"/>
      <c r="HV9" s="248"/>
      <c r="HW9" s="248"/>
      <c r="HX9" s="248"/>
      <c r="HY9" s="248"/>
      <c r="HZ9" s="248"/>
      <c r="IA9" s="248"/>
      <c r="IB9" s="248"/>
      <c r="IC9" s="248"/>
      <c r="ID9" s="248"/>
      <c r="IE9" s="248"/>
      <c r="IF9" s="248"/>
      <c r="IG9" s="248"/>
      <c r="IH9" s="248"/>
      <c r="II9" s="248"/>
      <c r="IJ9" s="248"/>
      <c r="IK9" s="248"/>
      <c r="IL9" s="248"/>
      <c r="IM9" s="248"/>
      <c r="IN9" s="248"/>
      <c r="IO9" s="248"/>
      <c r="IP9" s="248"/>
      <c r="IQ9" s="248"/>
      <c r="IR9" s="248"/>
      <c r="IS9" s="248"/>
      <c r="IT9" s="248"/>
      <c r="IU9" s="248"/>
      <c r="IV9" s="248"/>
      <c r="IW9" s="248"/>
      <c r="IX9" s="248"/>
      <c r="IY9" s="248"/>
      <c r="IZ9" s="248"/>
      <c r="JA9" s="248"/>
      <c r="JB9" s="248"/>
    </row>
    <row r="10" spans="1:262" s="247" customFormat="1" ht="23.25" customHeight="1">
      <c r="A10" s="248"/>
      <c r="B10" s="262"/>
      <c r="C10" s="248" t="s">
        <v>183</v>
      </c>
      <c r="D10" s="248"/>
      <c r="E10" s="248"/>
      <c r="F10" s="248" t="s">
        <v>184</v>
      </c>
      <c r="G10" s="248"/>
      <c r="H10" s="248" t="s">
        <v>185</v>
      </c>
      <c r="I10" s="248"/>
      <c r="J10" s="248" t="s">
        <v>186</v>
      </c>
      <c r="K10" s="248"/>
      <c r="L10" s="248" t="s">
        <v>403</v>
      </c>
      <c r="M10" s="248"/>
      <c r="N10" s="248"/>
      <c r="O10" s="248"/>
      <c r="P10" s="248" t="s">
        <v>187</v>
      </c>
      <c r="Q10" s="248"/>
      <c r="R10" s="248" t="s">
        <v>188</v>
      </c>
      <c r="S10" s="248"/>
      <c r="T10" s="248" t="s">
        <v>189</v>
      </c>
      <c r="U10" s="248"/>
      <c r="V10" s="248" t="s">
        <v>190</v>
      </c>
      <c r="W10" s="248"/>
      <c r="X10" s="248" t="s">
        <v>177</v>
      </c>
      <c r="Y10" s="248"/>
      <c r="Z10" s="248" t="s">
        <v>191</v>
      </c>
      <c r="AA10" s="248"/>
      <c r="AB10" s="248" t="s">
        <v>192</v>
      </c>
      <c r="AC10" s="248"/>
      <c r="AD10" s="248"/>
      <c r="AE10" s="248"/>
      <c r="AF10" s="248"/>
      <c r="AG10" s="248"/>
      <c r="AH10" s="248"/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248"/>
      <c r="AY10" s="248"/>
      <c r="AZ10" s="248"/>
      <c r="BA10" s="248"/>
      <c r="BB10" s="248"/>
      <c r="BC10" s="248"/>
      <c r="BD10" s="248"/>
      <c r="BE10" s="248"/>
      <c r="BF10" s="248"/>
      <c r="BG10" s="248"/>
      <c r="BH10" s="248"/>
      <c r="BI10" s="248"/>
      <c r="BJ10" s="248"/>
      <c r="BK10" s="248"/>
      <c r="BL10" s="248"/>
      <c r="BM10" s="248"/>
      <c r="BN10" s="248"/>
      <c r="BO10" s="248"/>
      <c r="BP10" s="248"/>
      <c r="BQ10" s="248"/>
      <c r="BR10" s="248"/>
      <c r="BS10" s="248"/>
      <c r="BT10" s="248"/>
      <c r="BU10" s="248"/>
      <c r="BV10" s="248"/>
      <c r="BW10" s="248"/>
      <c r="BX10" s="248"/>
      <c r="BY10" s="248"/>
      <c r="BZ10" s="248"/>
      <c r="CA10" s="248"/>
      <c r="CB10" s="248"/>
      <c r="CC10" s="248"/>
      <c r="CD10" s="248"/>
      <c r="CE10" s="248"/>
      <c r="CF10" s="248"/>
      <c r="CG10" s="248"/>
      <c r="CH10" s="248"/>
      <c r="CI10" s="248"/>
      <c r="CJ10" s="248"/>
      <c r="CK10" s="248"/>
      <c r="CL10" s="248"/>
      <c r="CM10" s="248"/>
      <c r="CN10" s="248"/>
      <c r="CO10" s="248"/>
      <c r="CP10" s="248"/>
      <c r="CQ10" s="248"/>
      <c r="CR10" s="248"/>
      <c r="CS10" s="248"/>
      <c r="CT10" s="248"/>
      <c r="CU10" s="248"/>
      <c r="CV10" s="248"/>
      <c r="CW10" s="248"/>
      <c r="CX10" s="248"/>
      <c r="CY10" s="248"/>
      <c r="CZ10" s="248"/>
      <c r="DA10" s="248"/>
      <c r="DB10" s="248"/>
      <c r="DC10" s="248"/>
      <c r="DD10" s="248"/>
      <c r="DE10" s="248"/>
      <c r="DF10" s="248"/>
      <c r="DG10" s="248"/>
      <c r="DH10" s="248"/>
      <c r="DI10" s="248"/>
      <c r="DJ10" s="248"/>
      <c r="DK10" s="248"/>
      <c r="DL10" s="248"/>
      <c r="DM10" s="248"/>
      <c r="DN10" s="248"/>
      <c r="DO10" s="248"/>
      <c r="DP10" s="248"/>
      <c r="DQ10" s="248"/>
      <c r="DR10" s="248"/>
      <c r="DS10" s="248"/>
      <c r="DT10" s="248"/>
      <c r="DU10" s="248"/>
      <c r="DV10" s="248"/>
      <c r="DW10" s="248"/>
      <c r="DX10" s="248"/>
      <c r="DY10" s="248"/>
      <c r="DZ10" s="248"/>
      <c r="EA10" s="248"/>
      <c r="EB10" s="248"/>
      <c r="EC10" s="248"/>
      <c r="ED10" s="248"/>
      <c r="EE10" s="248"/>
      <c r="EF10" s="248"/>
      <c r="EG10" s="248"/>
      <c r="EH10" s="248"/>
      <c r="EI10" s="248"/>
      <c r="EJ10" s="248"/>
      <c r="EK10" s="248"/>
      <c r="EL10" s="248"/>
      <c r="EM10" s="248"/>
      <c r="EN10" s="248"/>
      <c r="EO10" s="248"/>
      <c r="EP10" s="248"/>
      <c r="EQ10" s="248"/>
      <c r="ER10" s="248"/>
      <c r="ES10" s="248"/>
      <c r="ET10" s="248"/>
      <c r="EU10" s="248"/>
      <c r="EV10" s="248"/>
      <c r="EW10" s="248"/>
      <c r="EX10" s="248"/>
      <c r="EY10" s="248"/>
      <c r="EZ10" s="248"/>
      <c r="FA10" s="248"/>
      <c r="FB10" s="248"/>
      <c r="FC10" s="248"/>
      <c r="FD10" s="248"/>
      <c r="FE10" s="248"/>
      <c r="FF10" s="248"/>
      <c r="FG10" s="248"/>
      <c r="FH10" s="248"/>
      <c r="FI10" s="248"/>
      <c r="FJ10" s="248"/>
      <c r="FK10" s="248"/>
      <c r="FL10" s="248"/>
      <c r="FM10" s="248"/>
      <c r="FN10" s="248"/>
      <c r="FO10" s="248"/>
      <c r="FP10" s="248"/>
      <c r="FQ10" s="248"/>
      <c r="FR10" s="248"/>
      <c r="FS10" s="248"/>
      <c r="FT10" s="248"/>
      <c r="FU10" s="248"/>
      <c r="FV10" s="248"/>
      <c r="FW10" s="248"/>
      <c r="FX10" s="248"/>
      <c r="FY10" s="248"/>
      <c r="FZ10" s="248"/>
      <c r="GA10" s="248"/>
      <c r="GB10" s="248"/>
      <c r="GC10" s="248"/>
      <c r="GD10" s="248"/>
      <c r="GE10" s="248"/>
      <c r="GF10" s="248"/>
      <c r="GG10" s="248"/>
      <c r="GH10" s="248"/>
      <c r="GI10" s="248"/>
      <c r="GJ10" s="248"/>
      <c r="GK10" s="248"/>
      <c r="GL10" s="248"/>
      <c r="GM10" s="248"/>
      <c r="GN10" s="248"/>
      <c r="GO10" s="248"/>
      <c r="GP10" s="248"/>
      <c r="GQ10" s="248"/>
      <c r="GR10" s="248"/>
      <c r="GS10" s="248"/>
      <c r="GT10" s="248"/>
      <c r="GU10" s="248"/>
      <c r="GV10" s="248"/>
      <c r="GW10" s="248"/>
      <c r="GX10" s="248"/>
      <c r="GY10" s="248"/>
      <c r="GZ10" s="248"/>
      <c r="HA10" s="248"/>
      <c r="HB10" s="248"/>
      <c r="HC10" s="248"/>
      <c r="HD10" s="248"/>
      <c r="HE10" s="248"/>
      <c r="HF10" s="248"/>
      <c r="HG10" s="248"/>
      <c r="HH10" s="248"/>
      <c r="HI10" s="248"/>
      <c r="HJ10" s="248"/>
      <c r="HK10" s="248"/>
      <c r="HL10" s="248"/>
      <c r="HM10" s="248"/>
      <c r="HN10" s="248"/>
      <c r="HO10" s="248"/>
      <c r="HP10" s="248"/>
      <c r="HQ10" s="248"/>
      <c r="HR10" s="248"/>
      <c r="HS10" s="248"/>
      <c r="HT10" s="248"/>
      <c r="HU10" s="248"/>
      <c r="HV10" s="248"/>
      <c r="HW10" s="248"/>
      <c r="HX10" s="248"/>
      <c r="HY10" s="248"/>
      <c r="HZ10" s="248"/>
      <c r="IA10" s="248"/>
      <c r="IB10" s="248"/>
      <c r="IC10" s="248"/>
      <c r="ID10" s="248"/>
      <c r="IE10" s="248"/>
      <c r="IF10" s="248"/>
      <c r="IG10" s="248"/>
      <c r="IH10" s="248"/>
      <c r="II10" s="248"/>
      <c r="IJ10" s="248"/>
      <c r="IK10" s="248"/>
      <c r="IL10" s="248"/>
      <c r="IM10" s="248"/>
      <c r="IN10" s="248"/>
      <c r="IO10" s="248"/>
      <c r="IP10" s="248"/>
      <c r="IQ10" s="248"/>
      <c r="IR10" s="248"/>
      <c r="IS10" s="248"/>
      <c r="IT10" s="248"/>
      <c r="IU10" s="248"/>
      <c r="IV10" s="248"/>
      <c r="IW10" s="248"/>
      <c r="IX10" s="248"/>
      <c r="IY10" s="248"/>
      <c r="IZ10" s="248"/>
      <c r="JA10" s="248"/>
      <c r="JB10" s="248"/>
    </row>
    <row r="11" spans="1:262" s="247" customFormat="1" ht="23.25" customHeight="1">
      <c r="A11" s="248"/>
      <c r="B11" s="262" t="s">
        <v>7</v>
      </c>
      <c r="C11" s="248" t="s">
        <v>193</v>
      </c>
      <c r="D11" s="248"/>
      <c r="E11" s="248"/>
      <c r="F11" s="248" t="s">
        <v>194</v>
      </c>
      <c r="G11" s="248"/>
      <c r="H11" s="248" t="s">
        <v>195</v>
      </c>
      <c r="I11" s="248"/>
      <c r="J11" s="248" t="s">
        <v>196</v>
      </c>
      <c r="K11" s="248"/>
      <c r="L11" s="248" t="s">
        <v>195</v>
      </c>
      <c r="M11" s="248"/>
      <c r="N11" s="248" t="s">
        <v>197</v>
      </c>
      <c r="O11" s="248"/>
      <c r="P11" s="248" t="s">
        <v>198</v>
      </c>
      <c r="Q11" s="248"/>
      <c r="R11" s="248" t="s">
        <v>199</v>
      </c>
      <c r="S11" s="248"/>
      <c r="T11" s="248" t="s">
        <v>200</v>
      </c>
      <c r="U11" s="248"/>
      <c r="V11" s="248" t="s">
        <v>201</v>
      </c>
      <c r="W11" s="248"/>
      <c r="X11" s="248" t="s">
        <v>398</v>
      </c>
      <c r="Y11" s="248"/>
      <c r="Z11" s="248" t="s">
        <v>202</v>
      </c>
      <c r="AA11" s="248"/>
      <c r="AB11" s="248" t="s">
        <v>203</v>
      </c>
      <c r="AC11" s="248"/>
      <c r="AD11" s="248"/>
      <c r="AE11" s="248"/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48"/>
      <c r="BB11" s="248"/>
      <c r="BC11" s="248"/>
      <c r="BD11" s="248"/>
      <c r="BE11" s="248"/>
      <c r="BF11" s="248"/>
      <c r="BG11" s="248"/>
      <c r="BH11" s="248"/>
      <c r="BI11" s="248"/>
      <c r="BJ11" s="248"/>
      <c r="BK11" s="248"/>
      <c r="BL11" s="248"/>
      <c r="BM11" s="248"/>
      <c r="BN11" s="248"/>
      <c r="BO11" s="248"/>
      <c r="BP11" s="248"/>
      <c r="BQ11" s="248"/>
      <c r="BR11" s="248"/>
      <c r="BS11" s="248"/>
      <c r="BT11" s="248"/>
      <c r="BU11" s="248"/>
      <c r="BV11" s="248"/>
      <c r="BW11" s="248"/>
      <c r="BX11" s="248"/>
      <c r="BY11" s="248"/>
      <c r="BZ11" s="248"/>
      <c r="CA11" s="248"/>
      <c r="CB11" s="248"/>
      <c r="CC11" s="248"/>
      <c r="CD11" s="248"/>
      <c r="CE11" s="248"/>
      <c r="CF11" s="248"/>
      <c r="CG11" s="248"/>
      <c r="CH11" s="248"/>
      <c r="CI11" s="248"/>
      <c r="CJ11" s="248"/>
      <c r="CK11" s="248"/>
      <c r="CL11" s="248"/>
      <c r="CM11" s="248"/>
      <c r="CN11" s="248"/>
      <c r="CO11" s="248"/>
      <c r="CP11" s="248"/>
      <c r="CQ11" s="248"/>
      <c r="CR11" s="248"/>
      <c r="CS11" s="248"/>
      <c r="CT11" s="248"/>
      <c r="CU11" s="248"/>
      <c r="CV11" s="248"/>
      <c r="CW11" s="248"/>
      <c r="CX11" s="248"/>
      <c r="CY11" s="248"/>
      <c r="CZ11" s="248"/>
      <c r="DA11" s="248"/>
      <c r="DB11" s="248"/>
      <c r="DC11" s="248"/>
      <c r="DD11" s="248"/>
      <c r="DE11" s="248"/>
      <c r="DF11" s="248"/>
      <c r="DG11" s="248"/>
      <c r="DH11" s="248"/>
      <c r="DI11" s="248"/>
      <c r="DJ11" s="248"/>
      <c r="DK11" s="248"/>
      <c r="DL11" s="248"/>
      <c r="DM11" s="248"/>
      <c r="DN11" s="248"/>
      <c r="DO11" s="248"/>
      <c r="DP11" s="248"/>
      <c r="DQ11" s="248"/>
      <c r="DR11" s="248"/>
      <c r="DS11" s="248"/>
      <c r="DT11" s="248"/>
      <c r="DU11" s="248"/>
      <c r="DV11" s="248"/>
      <c r="DW11" s="248"/>
      <c r="DX11" s="248"/>
      <c r="DY11" s="248"/>
      <c r="DZ11" s="248"/>
      <c r="EA11" s="248"/>
      <c r="EB11" s="248"/>
      <c r="EC11" s="248"/>
      <c r="ED11" s="248"/>
      <c r="EE11" s="248"/>
      <c r="EF11" s="248"/>
      <c r="EG11" s="248"/>
      <c r="EH11" s="248"/>
      <c r="EI11" s="248"/>
      <c r="EJ11" s="248"/>
      <c r="EK11" s="248"/>
      <c r="EL11" s="248"/>
      <c r="EM11" s="248"/>
      <c r="EN11" s="248"/>
      <c r="EO11" s="248"/>
      <c r="EP11" s="248"/>
      <c r="EQ11" s="248"/>
      <c r="ER11" s="248"/>
      <c r="ES11" s="248"/>
      <c r="ET11" s="248"/>
      <c r="EU11" s="248"/>
      <c r="EV11" s="248"/>
      <c r="EW11" s="248"/>
      <c r="EX11" s="248"/>
      <c r="EY11" s="248"/>
      <c r="EZ11" s="248"/>
      <c r="FA11" s="248"/>
      <c r="FB11" s="248"/>
      <c r="FC11" s="248"/>
      <c r="FD11" s="248"/>
      <c r="FE11" s="248"/>
      <c r="FF11" s="248"/>
      <c r="FG11" s="248"/>
      <c r="FH11" s="248"/>
      <c r="FI11" s="248"/>
      <c r="FJ11" s="248"/>
      <c r="FK11" s="248"/>
      <c r="FL11" s="248"/>
      <c r="FM11" s="248"/>
      <c r="FN11" s="248"/>
      <c r="FO11" s="248"/>
      <c r="FP11" s="248"/>
      <c r="FQ11" s="248"/>
      <c r="FR11" s="248"/>
      <c r="FS11" s="248"/>
      <c r="FT11" s="248"/>
      <c r="FU11" s="248"/>
      <c r="FV11" s="248"/>
      <c r="FW11" s="248"/>
      <c r="FX11" s="248"/>
      <c r="FY11" s="248"/>
      <c r="FZ11" s="248"/>
      <c r="GA11" s="248"/>
      <c r="GB11" s="248"/>
      <c r="GC11" s="248"/>
      <c r="GD11" s="248"/>
      <c r="GE11" s="248"/>
      <c r="GF11" s="248"/>
      <c r="GG11" s="248"/>
      <c r="GH11" s="248"/>
      <c r="GI11" s="248"/>
      <c r="GJ11" s="248"/>
      <c r="GK11" s="248"/>
      <c r="GL11" s="248"/>
      <c r="GM11" s="248"/>
      <c r="GN11" s="248"/>
      <c r="GO11" s="248"/>
      <c r="GP11" s="248"/>
      <c r="GQ11" s="248"/>
      <c r="GR11" s="248"/>
      <c r="GS11" s="248"/>
      <c r="GT11" s="248"/>
      <c r="GU11" s="248"/>
      <c r="GV11" s="248"/>
      <c r="GW11" s="248"/>
      <c r="GX11" s="248"/>
      <c r="GY11" s="248"/>
      <c r="GZ11" s="248"/>
      <c r="HA11" s="248"/>
      <c r="HB11" s="248"/>
      <c r="HC11" s="248"/>
      <c r="HD11" s="248"/>
      <c r="HE11" s="248"/>
      <c r="HF11" s="248"/>
      <c r="HG11" s="248"/>
      <c r="HH11" s="248"/>
      <c r="HI11" s="248"/>
      <c r="HJ11" s="248"/>
      <c r="HK11" s="248"/>
      <c r="HL11" s="248"/>
      <c r="HM11" s="248"/>
      <c r="HN11" s="248"/>
      <c r="HO11" s="248"/>
      <c r="HP11" s="248"/>
      <c r="HQ11" s="248"/>
      <c r="HR11" s="248"/>
      <c r="HS11" s="248"/>
      <c r="HT11" s="248"/>
      <c r="HU11" s="248"/>
      <c r="HV11" s="248"/>
      <c r="HW11" s="248"/>
      <c r="HX11" s="248"/>
      <c r="HY11" s="248"/>
      <c r="HZ11" s="248"/>
      <c r="IA11" s="248"/>
      <c r="IB11" s="248"/>
      <c r="IC11" s="248"/>
      <c r="ID11" s="248"/>
      <c r="IE11" s="248"/>
      <c r="IF11" s="248"/>
      <c r="IG11" s="248"/>
      <c r="IH11" s="248"/>
      <c r="II11" s="248"/>
      <c r="IJ11" s="248"/>
      <c r="IK11" s="248"/>
      <c r="IL11" s="248"/>
      <c r="IM11" s="248"/>
      <c r="IN11" s="248"/>
      <c r="IO11" s="248"/>
      <c r="IP11" s="248"/>
      <c r="IQ11" s="248"/>
      <c r="IR11" s="248"/>
      <c r="IS11" s="248"/>
      <c r="IT11" s="248"/>
      <c r="IU11" s="248"/>
      <c r="IV11" s="248"/>
      <c r="IW11" s="248"/>
      <c r="IX11" s="248"/>
      <c r="IY11" s="248"/>
      <c r="IZ11" s="248"/>
      <c r="JA11" s="248"/>
      <c r="JB11" s="248"/>
    </row>
    <row r="12" spans="1:262" s="247" customFormat="1" ht="23.25" customHeight="1">
      <c r="A12" s="248"/>
      <c r="B12" s="262"/>
      <c r="C12" s="393" t="s">
        <v>9</v>
      </c>
      <c r="D12" s="393"/>
      <c r="E12" s="393"/>
      <c r="F12" s="393"/>
      <c r="G12" s="393"/>
      <c r="H12" s="393"/>
      <c r="I12" s="393"/>
      <c r="J12" s="393"/>
      <c r="K12" s="393"/>
      <c r="L12" s="393"/>
      <c r="M12" s="393"/>
      <c r="N12" s="393"/>
      <c r="O12" s="393"/>
      <c r="P12" s="393"/>
      <c r="Q12" s="393"/>
      <c r="R12" s="393"/>
      <c r="S12" s="393"/>
      <c r="T12" s="393"/>
      <c r="U12" s="393"/>
      <c r="V12" s="393"/>
      <c r="W12" s="393"/>
      <c r="X12" s="393"/>
      <c r="Y12" s="393"/>
      <c r="Z12" s="393"/>
      <c r="AA12" s="393"/>
      <c r="AB12" s="393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48"/>
      <c r="BB12" s="248"/>
      <c r="BC12" s="248"/>
      <c r="BD12" s="248"/>
      <c r="BE12" s="248"/>
      <c r="BF12" s="248"/>
      <c r="BG12" s="248"/>
      <c r="BH12" s="248"/>
      <c r="BI12" s="248"/>
      <c r="BJ12" s="248"/>
      <c r="BK12" s="248"/>
      <c r="BL12" s="248"/>
      <c r="BM12" s="248"/>
      <c r="BN12" s="248"/>
      <c r="BO12" s="248"/>
      <c r="BP12" s="248"/>
      <c r="BQ12" s="248"/>
      <c r="BR12" s="248"/>
      <c r="BS12" s="248"/>
      <c r="BT12" s="248"/>
      <c r="BU12" s="248"/>
      <c r="BV12" s="248"/>
      <c r="BW12" s="248"/>
      <c r="BX12" s="248"/>
      <c r="BY12" s="248"/>
      <c r="BZ12" s="248"/>
      <c r="CA12" s="248"/>
      <c r="CB12" s="248"/>
      <c r="CC12" s="248"/>
      <c r="CD12" s="248"/>
      <c r="CE12" s="248"/>
      <c r="CF12" s="248"/>
      <c r="CG12" s="248"/>
      <c r="CH12" s="248"/>
      <c r="CI12" s="248"/>
      <c r="CJ12" s="248"/>
      <c r="CK12" s="248"/>
      <c r="CL12" s="248"/>
      <c r="CM12" s="248"/>
      <c r="CN12" s="248"/>
      <c r="CO12" s="248"/>
      <c r="CP12" s="248"/>
      <c r="CQ12" s="248"/>
      <c r="CR12" s="248"/>
      <c r="CS12" s="248"/>
      <c r="CT12" s="248"/>
      <c r="CU12" s="248"/>
      <c r="CV12" s="248"/>
      <c r="CW12" s="248"/>
      <c r="CX12" s="248"/>
      <c r="CY12" s="248"/>
      <c r="CZ12" s="248"/>
      <c r="DA12" s="248"/>
      <c r="DB12" s="248"/>
      <c r="DC12" s="248"/>
      <c r="DD12" s="248"/>
      <c r="DE12" s="248"/>
      <c r="DF12" s="248"/>
      <c r="DG12" s="248"/>
      <c r="DH12" s="248"/>
      <c r="DI12" s="248"/>
      <c r="DJ12" s="248"/>
      <c r="DK12" s="248"/>
      <c r="DL12" s="248"/>
      <c r="DM12" s="248"/>
      <c r="DN12" s="248"/>
      <c r="DO12" s="248"/>
      <c r="DP12" s="248"/>
      <c r="DQ12" s="248"/>
      <c r="DR12" s="248"/>
      <c r="DS12" s="248"/>
      <c r="DT12" s="248"/>
      <c r="DU12" s="248"/>
      <c r="DV12" s="248"/>
      <c r="DW12" s="248"/>
      <c r="DX12" s="248"/>
      <c r="DY12" s="248"/>
      <c r="DZ12" s="248"/>
      <c r="EA12" s="248"/>
      <c r="EB12" s="248"/>
      <c r="EC12" s="248"/>
      <c r="ED12" s="248"/>
      <c r="EE12" s="248"/>
      <c r="EF12" s="248"/>
      <c r="EG12" s="248"/>
      <c r="EH12" s="248"/>
      <c r="EI12" s="248"/>
      <c r="EJ12" s="248"/>
      <c r="EK12" s="248"/>
      <c r="EL12" s="248"/>
      <c r="EM12" s="248"/>
      <c r="EN12" s="248"/>
      <c r="EO12" s="248"/>
      <c r="EP12" s="248"/>
      <c r="EQ12" s="248"/>
      <c r="ER12" s="248"/>
      <c r="ES12" s="248"/>
      <c r="ET12" s="248"/>
      <c r="EU12" s="248"/>
      <c r="EV12" s="248"/>
      <c r="EW12" s="248"/>
      <c r="EX12" s="248"/>
      <c r="EY12" s="248"/>
      <c r="EZ12" s="248"/>
      <c r="FA12" s="248"/>
      <c r="FB12" s="248"/>
      <c r="FC12" s="248"/>
      <c r="FD12" s="248"/>
      <c r="FE12" s="248"/>
      <c r="FF12" s="248"/>
      <c r="FG12" s="248"/>
      <c r="FH12" s="248"/>
      <c r="FI12" s="248"/>
      <c r="FJ12" s="248"/>
      <c r="FK12" s="248"/>
      <c r="FL12" s="248"/>
      <c r="FM12" s="248"/>
      <c r="FN12" s="248"/>
      <c r="FO12" s="248"/>
      <c r="FP12" s="248"/>
      <c r="FQ12" s="248"/>
      <c r="FR12" s="248"/>
      <c r="FS12" s="248"/>
      <c r="FT12" s="248"/>
      <c r="FU12" s="248"/>
      <c r="FV12" s="248"/>
      <c r="FW12" s="248"/>
      <c r="FX12" s="248"/>
      <c r="FY12" s="248"/>
      <c r="FZ12" s="248"/>
      <c r="GA12" s="248"/>
      <c r="GB12" s="248"/>
      <c r="GC12" s="248"/>
      <c r="GD12" s="248"/>
      <c r="GE12" s="248"/>
      <c r="GF12" s="248"/>
      <c r="GG12" s="248"/>
      <c r="GH12" s="248"/>
      <c r="GI12" s="248"/>
      <c r="GJ12" s="248"/>
      <c r="GK12" s="248"/>
      <c r="GL12" s="248"/>
      <c r="GM12" s="248"/>
      <c r="GN12" s="248"/>
      <c r="GO12" s="248"/>
      <c r="GP12" s="248"/>
      <c r="GQ12" s="248"/>
      <c r="GR12" s="248"/>
      <c r="GS12" s="248"/>
      <c r="GT12" s="248"/>
      <c r="GU12" s="248"/>
      <c r="GV12" s="248"/>
      <c r="GW12" s="248"/>
      <c r="GX12" s="248"/>
      <c r="GY12" s="248"/>
      <c r="GZ12" s="248"/>
      <c r="HA12" s="248"/>
      <c r="HB12" s="248"/>
      <c r="HC12" s="248"/>
      <c r="HD12" s="248"/>
      <c r="HE12" s="248"/>
      <c r="HF12" s="248"/>
      <c r="HG12" s="248"/>
      <c r="HH12" s="248"/>
      <c r="HI12" s="248"/>
      <c r="HJ12" s="248"/>
      <c r="HK12" s="248"/>
      <c r="HL12" s="248"/>
      <c r="HM12" s="248"/>
      <c r="HN12" s="248"/>
      <c r="HO12" s="248"/>
      <c r="HP12" s="248"/>
      <c r="HQ12" s="248"/>
      <c r="HR12" s="248"/>
      <c r="HS12" s="248"/>
      <c r="HT12" s="248"/>
      <c r="HU12" s="248"/>
      <c r="HV12" s="248"/>
      <c r="HW12" s="248"/>
      <c r="HX12" s="248"/>
      <c r="HY12" s="248"/>
      <c r="HZ12" s="248"/>
      <c r="IA12" s="248"/>
      <c r="IB12" s="248"/>
      <c r="IC12" s="248"/>
      <c r="ID12" s="248"/>
      <c r="IE12" s="248"/>
      <c r="IF12" s="248"/>
      <c r="IG12" s="248"/>
      <c r="IH12" s="248"/>
      <c r="II12" s="248"/>
      <c r="IJ12" s="248"/>
      <c r="IK12" s="248"/>
      <c r="IL12" s="248"/>
      <c r="IM12" s="248"/>
      <c r="IN12" s="248"/>
      <c r="IO12" s="248"/>
      <c r="IP12" s="248"/>
      <c r="IQ12" s="248"/>
      <c r="IR12" s="248"/>
      <c r="IS12" s="248"/>
      <c r="IT12" s="248"/>
      <c r="IU12" s="248"/>
      <c r="IV12" s="248"/>
      <c r="IW12" s="248"/>
      <c r="IX12" s="248"/>
      <c r="IY12" s="248"/>
      <c r="IZ12" s="248"/>
      <c r="JA12" s="248"/>
      <c r="JB12" s="248"/>
    </row>
    <row r="13" spans="1:262" s="247" customFormat="1" ht="23.25" customHeight="1">
      <c r="A13" s="281" t="s">
        <v>204</v>
      </c>
      <c r="B13" s="262"/>
      <c r="C13" s="332"/>
      <c r="D13" s="332"/>
      <c r="E13" s="262"/>
      <c r="F13" s="332"/>
      <c r="G13" s="262"/>
      <c r="H13" s="332"/>
      <c r="I13" s="262"/>
      <c r="J13" s="332"/>
      <c r="K13" s="332"/>
      <c r="L13" s="332"/>
      <c r="M13" s="262"/>
      <c r="N13" s="332"/>
      <c r="O13" s="262"/>
      <c r="P13" s="332"/>
      <c r="Q13" s="262"/>
      <c r="R13" s="332"/>
      <c r="S13" s="262"/>
      <c r="T13" s="332"/>
      <c r="U13" s="262"/>
      <c r="V13" s="332"/>
      <c r="W13" s="262"/>
      <c r="X13" s="332"/>
      <c r="Y13" s="262"/>
      <c r="Z13" s="332"/>
      <c r="AA13" s="262"/>
      <c r="AB13" s="332"/>
      <c r="AC13" s="248"/>
      <c r="AD13" s="248"/>
      <c r="AE13" s="248"/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48"/>
      <c r="BB13" s="248"/>
      <c r="BC13" s="248"/>
      <c r="BD13" s="248"/>
      <c r="BE13" s="248"/>
      <c r="BF13" s="248"/>
      <c r="BG13" s="248"/>
      <c r="BH13" s="248"/>
      <c r="BI13" s="248"/>
      <c r="BJ13" s="248"/>
      <c r="BK13" s="248"/>
      <c r="BL13" s="248"/>
      <c r="BM13" s="248"/>
      <c r="BN13" s="248"/>
      <c r="BO13" s="248"/>
      <c r="BP13" s="248"/>
      <c r="BQ13" s="248"/>
      <c r="BR13" s="248"/>
      <c r="BS13" s="248"/>
      <c r="BT13" s="248"/>
      <c r="BU13" s="248"/>
      <c r="BV13" s="248"/>
      <c r="BW13" s="248"/>
      <c r="BX13" s="248"/>
      <c r="BY13" s="248"/>
      <c r="BZ13" s="248"/>
      <c r="CA13" s="248"/>
      <c r="CB13" s="248"/>
      <c r="CC13" s="248"/>
      <c r="CD13" s="248"/>
      <c r="CE13" s="248"/>
      <c r="CF13" s="248"/>
      <c r="CG13" s="248"/>
      <c r="CH13" s="248"/>
      <c r="CI13" s="248"/>
      <c r="CJ13" s="248"/>
      <c r="CK13" s="248"/>
      <c r="CL13" s="248"/>
      <c r="CM13" s="248"/>
      <c r="CN13" s="248"/>
      <c r="CO13" s="248"/>
      <c r="CP13" s="248"/>
      <c r="CQ13" s="248"/>
      <c r="CR13" s="248"/>
      <c r="CS13" s="248"/>
      <c r="CT13" s="248"/>
      <c r="CU13" s="248"/>
      <c r="CV13" s="248"/>
      <c r="CW13" s="248"/>
      <c r="CX13" s="248"/>
      <c r="CY13" s="248"/>
      <c r="CZ13" s="248"/>
      <c r="DA13" s="248"/>
      <c r="DB13" s="248"/>
      <c r="DC13" s="248"/>
      <c r="DD13" s="248"/>
      <c r="DE13" s="248"/>
      <c r="DF13" s="248"/>
      <c r="DG13" s="248"/>
      <c r="DH13" s="248"/>
      <c r="DI13" s="248"/>
      <c r="DJ13" s="248"/>
      <c r="DK13" s="248"/>
      <c r="DL13" s="248"/>
      <c r="DM13" s="248"/>
      <c r="DN13" s="248"/>
      <c r="DO13" s="248"/>
      <c r="DP13" s="248"/>
      <c r="DQ13" s="248"/>
      <c r="DR13" s="248"/>
      <c r="DS13" s="248"/>
      <c r="DT13" s="248"/>
      <c r="DU13" s="248"/>
      <c r="DV13" s="248"/>
      <c r="DW13" s="248"/>
      <c r="DX13" s="248"/>
      <c r="DY13" s="248"/>
      <c r="DZ13" s="248"/>
      <c r="EA13" s="248"/>
      <c r="EB13" s="248"/>
      <c r="EC13" s="248"/>
      <c r="ED13" s="248"/>
      <c r="EE13" s="248"/>
      <c r="EF13" s="248"/>
      <c r="EG13" s="248"/>
      <c r="EH13" s="248"/>
      <c r="EI13" s="248"/>
      <c r="EJ13" s="248"/>
      <c r="EK13" s="248"/>
      <c r="EL13" s="248"/>
      <c r="EM13" s="248"/>
      <c r="EN13" s="248"/>
      <c r="EO13" s="248"/>
      <c r="EP13" s="248"/>
      <c r="EQ13" s="248"/>
      <c r="ER13" s="248"/>
      <c r="ES13" s="248"/>
      <c r="ET13" s="248"/>
      <c r="EU13" s="248"/>
      <c r="EV13" s="248"/>
      <c r="EW13" s="248"/>
      <c r="EX13" s="248"/>
      <c r="EY13" s="248"/>
      <c r="EZ13" s="248"/>
      <c r="FA13" s="248"/>
      <c r="FB13" s="248"/>
      <c r="FC13" s="248"/>
      <c r="FD13" s="248"/>
      <c r="FE13" s="248"/>
      <c r="FF13" s="248"/>
      <c r="FG13" s="248"/>
      <c r="FH13" s="248"/>
      <c r="FI13" s="248"/>
      <c r="FJ13" s="248"/>
      <c r="FK13" s="248"/>
      <c r="FL13" s="248"/>
      <c r="FM13" s="248"/>
      <c r="FN13" s="248"/>
      <c r="FO13" s="248"/>
      <c r="FP13" s="248"/>
      <c r="FQ13" s="248"/>
      <c r="FR13" s="248"/>
      <c r="FS13" s="248"/>
      <c r="FT13" s="248"/>
      <c r="FU13" s="248"/>
      <c r="FV13" s="248"/>
      <c r="FW13" s="248"/>
      <c r="FX13" s="248"/>
      <c r="FY13" s="248"/>
      <c r="FZ13" s="248"/>
      <c r="GA13" s="248"/>
      <c r="GB13" s="248"/>
      <c r="GC13" s="248"/>
      <c r="GD13" s="248"/>
      <c r="GE13" s="248"/>
      <c r="GF13" s="248"/>
      <c r="GG13" s="248"/>
      <c r="GH13" s="248"/>
      <c r="GI13" s="248"/>
      <c r="GJ13" s="248"/>
      <c r="GK13" s="248"/>
      <c r="GL13" s="248"/>
      <c r="GM13" s="248"/>
      <c r="GN13" s="248"/>
      <c r="GO13" s="248"/>
      <c r="GP13" s="248"/>
      <c r="GQ13" s="248"/>
      <c r="GR13" s="248"/>
      <c r="GS13" s="248"/>
      <c r="GT13" s="248"/>
      <c r="GU13" s="248"/>
      <c r="GV13" s="248"/>
      <c r="GW13" s="248"/>
      <c r="GX13" s="248"/>
      <c r="GY13" s="248"/>
      <c r="GZ13" s="248"/>
      <c r="HA13" s="248"/>
      <c r="HB13" s="248"/>
      <c r="HC13" s="248"/>
      <c r="HD13" s="248"/>
      <c r="HE13" s="248"/>
      <c r="HF13" s="248"/>
      <c r="HG13" s="248"/>
      <c r="HH13" s="248"/>
      <c r="HI13" s="248"/>
      <c r="HJ13" s="248"/>
      <c r="HK13" s="248"/>
      <c r="HL13" s="248"/>
      <c r="HM13" s="248"/>
      <c r="HN13" s="248"/>
      <c r="HO13" s="248"/>
      <c r="HP13" s="248"/>
      <c r="HQ13" s="248"/>
      <c r="HR13" s="248"/>
      <c r="HS13" s="248"/>
      <c r="HT13" s="248"/>
      <c r="HU13" s="248"/>
      <c r="HV13" s="248"/>
      <c r="HW13" s="248"/>
      <c r="HX13" s="248"/>
      <c r="HY13" s="248"/>
      <c r="HZ13" s="248"/>
      <c r="IA13" s="248"/>
      <c r="IB13" s="248"/>
      <c r="IC13" s="248"/>
      <c r="ID13" s="248"/>
      <c r="IE13" s="248"/>
      <c r="IF13" s="248"/>
      <c r="IG13" s="248"/>
      <c r="IH13" s="248"/>
      <c r="II13" s="248"/>
      <c r="IJ13" s="248"/>
      <c r="IK13" s="248"/>
      <c r="IL13" s="248"/>
      <c r="IM13" s="248"/>
      <c r="IN13" s="248"/>
      <c r="IO13" s="248"/>
      <c r="IP13" s="248"/>
      <c r="IQ13" s="248"/>
      <c r="IR13" s="248"/>
      <c r="IS13" s="248"/>
      <c r="IT13" s="248"/>
      <c r="IU13" s="248"/>
      <c r="IV13" s="248"/>
      <c r="IW13" s="248"/>
      <c r="IX13" s="248"/>
      <c r="IY13" s="248"/>
      <c r="IZ13" s="248"/>
      <c r="JA13" s="248"/>
      <c r="JB13" s="248"/>
    </row>
    <row r="14" spans="1:262" s="247" customFormat="1" ht="22.2">
      <c r="A14" s="281" t="s">
        <v>205</v>
      </c>
      <c r="B14" s="262"/>
      <c r="C14" s="284">
        <v>508448</v>
      </c>
      <c r="D14" s="284"/>
      <c r="E14" s="284"/>
      <c r="F14" s="284">
        <v>694969</v>
      </c>
      <c r="G14" s="284"/>
      <c r="H14" s="284">
        <v>44033</v>
      </c>
      <c r="I14" s="284"/>
      <c r="J14" s="284">
        <v>50845</v>
      </c>
      <c r="K14" s="284"/>
      <c r="L14" s="147">
        <v>0</v>
      </c>
      <c r="M14" s="284"/>
      <c r="N14" s="284">
        <v>3063258</v>
      </c>
      <c r="O14" s="284"/>
      <c r="P14" s="284">
        <v>58584</v>
      </c>
      <c r="Q14" s="284"/>
      <c r="R14" s="284">
        <v>24679</v>
      </c>
      <c r="S14" s="284"/>
      <c r="T14" s="284"/>
      <c r="U14" s="284"/>
      <c r="V14" s="284">
        <f>SUM(P14:R14)</f>
        <v>83263</v>
      </c>
      <c r="W14" s="284"/>
      <c r="X14" s="284">
        <f>SUM(C14:N14,V14)</f>
        <v>4444816</v>
      </c>
      <c r="Y14" s="284"/>
      <c r="Z14" s="284">
        <v>20285</v>
      </c>
      <c r="AA14" s="284"/>
      <c r="AB14" s="284">
        <f>X14+Z14</f>
        <v>4465101</v>
      </c>
      <c r="AC14" s="333"/>
      <c r="AD14" s="248"/>
      <c r="AE14" s="248"/>
      <c r="AF14" s="248"/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8"/>
      <c r="BA14" s="248"/>
      <c r="BB14" s="248"/>
      <c r="BC14" s="248"/>
      <c r="BD14" s="248"/>
      <c r="BE14" s="248"/>
      <c r="BF14" s="248"/>
      <c r="BG14" s="248"/>
      <c r="BH14" s="248"/>
      <c r="BI14" s="248"/>
      <c r="BJ14" s="248"/>
      <c r="BK14" s="248"/>
      <c r="BL14" s="248"/>
      <c r="BM14" s="248"/>
      <c r="BN14" s="248"/>
      <c r="BO14" s="248"/>
      <c r="BP14" s="248"/>
      <c r="BQ14" s="248"/>
      <c r="BR14" s="248"/>
      <c r="BS14" s="248"/>
      <c r="BT14" s="248"/>
      <c r="BU14" s="248"/>
      <c r="BV14" s="248"/>
      <c r="BW14" s="248"/>
      <c r="BX14" s="248"/>
      <c r="BY14" s="248"/>
      <c r="BZ14" s="248"/>
      <c r="CA14" s="248"/>
      <c r="CB14" s="248"/>
      <c r="CC14" s="248"/>
      <c r="CD14" s="248"/>
      <c r="CE14" s="248"/>
      <c r="CF14" s="248"/>
      <c r="CG14" s="248"/>
      <c r="CH14" s="248"/>
      <c r="CI14" s="248"/>
      <c r="CJ14" s="248"/>
      <c r="CK14" s="248"/>
      <c r="CL14" s="248"/>
      <c r="CM14" s="248"/>
      <c r="CN14" s="248"/>
      <c r="CO14" s="248"/>
      <c r="CP14" s="248"/>
      <c r="CQ14" s="248"/>
      <c r="CR14" s="248"/>
      <c r="CS14" s="248"/>
      <c r="CT14" s="248"/>
      <c r="CU14" s="248"/>
      <c r="CV14" s="248"/>
      <c r="CW14" s="248"/>
      <c r="CX14" s="248"/>
      <c r="CY14" s="248"/>
      <c r="CZ14" s="248"/>
      <c r="DA14" s="248"/>
      <c r="DB14" s="248"/>
      <c r="DC14" s="248"/>
      <c r="DD14" s="248"/>
      <c r="DE14" s="248"/>
      <c r="DF14" s="248"/>
      <c r="DG14" s="248"/>
      <c r="DH14" s="248"/>
      <c r="DI14" s="248"/>
      <c r="DJ14" s="248"/>
      <c r="DK14" s="248"/>
      <c r="DL14" s="248"/>
      <c r="DM14" s="248"/>
      <c r="DN14" s="248"/>
      <c r="DO14" s="248"/>
      <c r="DP14" s="248"/>
      <c r="DQ14" s="248"/>
      <c r="DR14" s="248"/>
      <c r="DS14" s="248"/>
      <c r="DT14" s="248"/>
      <c r="DU14" s="248"/>
      <c r="DV14" s="248"/>
      <c r="DW14" s="248"/>
      <c r="DX14" s="248"/>
      <c r="DY14" s="248"/>
      <c r="DZ14" s="248"/>
      <c r="EA14" s="248"/>
      <c r="EB14" s="248"/>
      <c r="EC14" s="248"/>
      <c r="ED14" s="248"/>
      <c r="EE14" s="248"/>
      <c r="EF14" s="248"/>
      <c r="EG14" s="248"/>
      <c r="EH14" s="248"/>
      <c r="EI14" s="248"/>
      <c r="EJ14" s="248"/>
      <c r="EK14" s="248"/>
      <c r="EL14" s="248"/>
      <c r="EM14" s="248"/>
      <c r="EN14" s="248"/>
      <c r="EO14" s="248"/>
      <c r="EP14" s="248"/>
      <c r="EQ14" s="248"/>
      <c r="ER14" s="248"/>
      <c r="ES14" s="248"/>
      <c r="ET14" s="248"/>
      <c r="EU14" s="248"/>
      <c r="EV14" s="248"/>
      <c r="EW14" s="248"/>
      <c r="EX14" s="248"/>
      <c r="EY14" s="248"/>
      <c r="EZ14" s="248"/>
      <c r="FA14" s="248"/>
      <c r="FB14" s="248"/>
      <c r="FC14" s="248"/>
      <c r="FD14" s="248"/>
      <c r="FE14" s="248"/>
      <c r="FF14" s="248"/>
      <c r="FG14" s="248"/>
      <c r="FH14" s="248"/>
      <c r="FI14" s="248"/>
      <c r="FJ14" s="248"/>
      <c r="FK14" s="248"/>
      <c r="FL14" s="248"/>
      <c r="FM14" s="248"/>
      <c r="FN14" s="248"/>
      <c r="FO14" s="248"/>
      <c r="FP14" s="248"/>
      <c r="FQ14" s="248"/>
      <c r="FR14" s="248"/>
      <c r="FS14" s="248"/>
      <c r="FT14" s="248"/>
      <c r="FU14" s="248"/>
      <c r="FV14" s="248"/>
      <c r="FW14" s="248"/>
      <c r="FX14" s="248"/>
      <c r="FY14" s="248"/>
      <c r="FZ14" s="248"/>
      <c r="GA14" s="248"/>
      <c r="GB14" s="248"/>
      <c r="GC14" s="248"/>
      <c r="GD14" s="248"/>
      <c r="GE14" s="248"/>
      <c r="GF14" s="248"/>
      <c r="GG14" s="248"/>
      <c r="GH14" s="248"/>
      <c r="GI14" s="248"/>
      <c r="GJ14" s="248"/>
      <c r="GK14" s="248"/>
      <c r="GL14" s="248"/>
      <c r="GM14" s="248"/>
      <c r="GN14" s="248"/>
      <c r="GO14" s="248"/>
      <c r="GP14" s="248"/>
      <c r="GQ14" s="248"/>
      <c r="GR14" s="248"/>
      <c r="GS14" s="248"/>
      <c r="GT14" s="248"/>
      <c r="GU14" s="248"/>
      <c r="GV14" s="248"/>
      <c r="GW14" s="248"/>
      <c r="GX14" s="248"/>
      <c r="GY14" s="248"/>
      <c r="GZ14" s="248"/>
      <c r="HA14" s="248"/>
      <c r="HB14" s="248"/>
      <c r="HC14" s="248"/>
      <c r="HD14" s="248"/>
      <c r="HE14" s="248"/>
      <c r="HF14" s="248"/>
      <c r="HG14" s="248"/>
      <c r="HH14" s="248"/>
      <c r="HI14" s="248"/>
      <c r="HJ14" s="248"/>
      <c r="HK14" s="248"/>
      <c r="HL14" s="248"/>
      <c r="HM14" s="248"/>
      <c r="HN14" s="248"/>
      <c r="HO14" s="248"/>
      <c r="HP14" s="248"/>
      <c r="HQ14" s="248"/>
      <c r="HR14" s="248"/>
      <c r="HS14" s="248"/>
      <c r="HT14" s="248"/>
      <c r="HU14" s="248"/>
      <c r="HV14" s="248"/>
      <c r="HW14" s="248"/>
      <c r="HX14" s="248"/>
      <c r="HY14" s="248"/>
      <c r="HZ14" s="248"/>
      <c r="IA14" s="248"/>
      <c r="IB14" s="248"/>
      <c r="IC14" s="248"/>
      <c r="ID14" s="248"/>
      <c r="IE14" s="248"/>
      <c r="IF14" s="248"/>
      <c r="IG14" s="248"/>
      <c r="IH14" s="248"/>
      <c r="II14" s="248"/>
      <c r="IJ14" s="248"/>
      <c r="IK14" s="248"/>
      <c r="IL14" s="248"/>
      <c r="IM14" s="248"/>
      <c r="IN14" s="248"/>
      <c r="IO14" s="248"/>
      <c r="IP14" s="248"/>
      <c r="IQ14" s="248"/>
      <c r="IR14" s="248"/>
      <c r="IS14" s="248"/>
      <c r="IT14" s="248"/>
      <c r="IU14" s="248"/>
      <c r="IV14" s="248"/>
      <c r="IW14" s="248"/>
      <c r="IX14" s="248"/>
      <c r="IY14" s="248"/>
      <c r="IZ14" s="248"/>
      <c r="JA14" s="248"/>
      <c r="JB14" s="248"/>
    </row>
    <row r="15" spans="1:262" s="247" customFormat="1" ht="19.95" hidden="1" customHeight="1">
      <c r="A15" s="281"/>
      <c r="B15" s="262"/>
      <c r="C15" s="284"/>
      <c r="D15" s="284"/>
      <c r="E15" s="284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84"/>
      <c r="T15" s="284"/>
      <c r="U15" s="284"/>
      <c r="V15" s="284"/>
      <c r="W15" s="284"/>
      <c r="X15" s="284"/>
      <c r="Y15" s="284"/>
      <c r="Z15" s="284"/>
      <c r="AA15" s="284"/>
      <c r="AB15" s="284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48"/>
      <c r="BF15" s="248"/>
      <c r="BG15" s="248"/>
      <c r="BH15" s="248"/>
      <c r="BI15" s="248"/>
      <c r="BJ15" s="248"/>
      <c r="BK15" s="248"/>
      <c r="BL15" s="248"/>
      <c r="BM15" s="248"/>
      <c r="BN15" s="248"/>
      <c r="BO15" s="248"/>
      <c r="BP15" s="248"/>
      <c r="BQ15" s="248"/>
      <c r="BR15" s="248"/>
      <c r="BS15" s="248"/>
      <c r="BT15" s="248"/>
      <c r="BU15" s="248"/>
      <c r="BV15" s="248"/>
      <c r="BW15" s="248"/>
      <c r="BX15" s="248"/>
      <c r="BY15" s="248"/>
      <c r="BZ15" s="248"/>
      <c r="CA15" s="248"/>
      <c r="CB15" s="248"/>
      <c r="CC15" s="248"/>
      <c r="CD15" s="248"/>
      <c r="CE15" s="248"/>
      <c r="CF15" s="248"/>
      <c r="CG15" s="248"/>
      <c r="CH15" s="248"/>
      <c r="CI15" s="248"/>
      <c r="CJ15" s="248"/>
      <c r="CK15" s="248"/>
      <c r="CL15" s="248"/>
      <c r="CM15" s="248"/>
      <c r="CN15" s="248"/>
      <c r="CO15" s="248"/>
      <c r="CP15" s="248"/>
      <c r="CQ15" s="248"/>
      <c r="CR15" s="248"/>
      <c r="CS15" s="248"/>
      <c r="CT15" s="248"/>
      <c r="CU15" s="248"/>
      <c r="CV15" s="248"/>
      <c r="CW15" s="248"/>
      <c r="CX15" s="248"/>
      <c r="CY15" s="248"/>
      <c r="CZ15" s="248"/>
      <c r="DA15" s="248"/>
      <c r="DB15" s="248"/>
      <c r="DC15" s="248"/>
      <c r="DD15" s="248"/>
      <c r="DE15" s="248"/>
      <c r="DF15" s="248"/>
      <c r="DG15" s="248"/>
      <c r="DH15" s="248"/>
      <c r="DI15" s="248"/>
      <c r="DJ15" s="248"/>
      <c r="DK15" s="248"/>
      <c r="DL15" s="248"/>
      <c r="DM15" s="248"/>
      <c r="DN15" s="248"/>
      <c r="DO15" s="248"/>
      <c r="DP15" s="248"/>
      <c r="DQ15" s="248"/>
      <c r="DR15" s="248"/>
      <c r="DS15" s="248"/>
      <c r="DT15" s="248"/>
      <c r="DU15" s="248"/>
      <c r="DV15" s="248"/>
      <c r="DW15" s="248"/>
      <c r="DX15" s="248"/>
      <c r="DY15" s="248"/>
      <c r="DZ15" s="248"/>
      <c r="EA15" s="248"/>
      <c r="EB15" s="248"/>
      <c r="EC15" s="248"/>
      <c r="ED15" s="248"/>
      <c r="EE15" s="248"/>
      <c r="EF15" s="248"/>
      <c r="EG15" s="248"/>
      <c r="EH15" s="248"/>
      <c r="EI15" s="248"/>
      <c r="EJ15" s="248"/>
      <c r="EK15" s="248"/>
      <c r="EL15" s="248"/>
      <c r="EM15" s="248"/>
      <c r="EN15" s="248"/>
      <c r="EO15" s="248"/>
      <c r="EP15" s="248"/>
      <c r="EQ15" s="248"/>
      <c r="ER15" s="248"/>
      <c r="ES15" s="248"/>
      <c r="ET15" s="248"/>
      <c r="EU15" s="248"/>
      <c r="EV15" s="248"/>
      <c r="EW15" s="248"/>
      <c r="EX15" s="248"/>
      <c r="EY15" s="248"/>
      <c r="EZ15" s="248"/>
      <c r="FA15" s="248"/>
      <c r="FB15" s="248"/>
      <c r="FC15" s="248"/>
      <c r="FD15" s="248"/>
      <c r="FE15" s="248"/>
      <c r="FF15" s="248"/>
      <c r="FG15" s="248"/>
      <c r="FH15" s="248"/>
      <c r="FI15" s="248"/>
      <c r="FJ15" s="248"/>
      <c r="FK15" s="248"/>
      <c r="FL15" s="248"/>
      <c r="FM15" s="248"/>
      <c r="FN15" s="248"/>
      <c r="FO15" s="248"/>
      <c r="FP15" s="248"/>
      <c r="FQ15" s="248"/>
      <c r="FR15" s="248"/>
      <c r="FS15" s="248"/>
      <c r="FT15" s="248"/>
      <c r="FU15" s="248"/>
      <c r="FV15" s="248"/>
      <c r="FW15" s="248"/>
      <c r="FX15" s="248"/>
      <c r="FY15" s="248"/>
      <c r="FZ15" s="248"/>
      <c r="GA15" s="248"/>
      <c r="GB15" s="248"/>
      <c r="GC15" s="248"/>
      <c r="GD15" s="248"/>
      <c r="GE15" s="248"/>
      <c r="GF15" s="248"/>
      <c r="GG15" s="248"/>
      <c r="GH15" s="248"/>
      <c r="GI15" s="248"/>
      <c r="GJ15" s="248"/>
      <c r="GK15" s="248"/>
      <c r="GL15" s="248"/>
      <c r="GM15" s="248"/>
      <c r="GN15" s="248"/>
      <c r="GO15" s="248"/>
      <c r="GP15" s="248"/>
      <c r="GQ15" s="248"/>
      <c r="GR15" s="248"/>
      <c r="GS15" s="248"/>
      <c r="GT15" s="248"/>
      <c r="GU15" s="248"/>
      <c r="GV15" s="248"/>
      <c r="GW15" s="248"/>
      <c r="GX15" s="248"/>
      <c r="GY15" s="248"/>
      <c r="GZ15" s="248"/>
      <c r="HA15" s="248"/>
      <c r="HB15" s="248"/>
      <c r="HC15" s="248"/>
      <c r="HD15" s="248"/>
      <c r="HE15" s="248"/>
      <c r="HF15" s="248"/>
      <c r="HG15" s="248"/>
      <c r="HH15" s="248"/>
      <c r="HI15" s="248"/>
      <c r="HJ15" s="248"/>
      <c r="HK15" s="248"/>
      <c r="HL15" s="248"/>
      <c r="HM15" s="248"/>
      <c r="HN15" s="248"/>
      <c r="HO15" s="248"/>
      <c r="HP15" s="248"/>
      <c r="HQ15" s="248"/>
      <c r="HR15" s="248"/>
      <c r="HS15" s="248"/>
      <c r="HT15" s="248"/>
      <c r="HU15" s="248"/>
      <c r="HV15" s="248"/>
      <c r="HW15" s="248"/>
      <c r="HX15" s="248"/>
      <c r="HY15" s="248"/>
      <c r="HZ15" s="248"/>
      <c r="IA15" s="248"/>
      <c r="IB15" s="248"/>
      <c r="IC15" s="248"/>
      <c r="ID15" s="248"/>
      <c r="IE15" s="248"/>
      <c r="IF15" s="248"/>
      <c r="IG15" s="248"/>
      <c r="IH15" s="248"/>
      <c r="II15" s="248"/>
      <c r="IJ15" s="248"/>
      <c r="IK15" s="248"/>
      <c r="IL15" s="248"/>
      <c r="IM15" s="248"/>
      <c r="IN15" s="248"/>
      <c r="IO15" s="248"/>
      <c r="IP15" s="248"/>
      <c r="IQ15" s="248"/>
      <c r="IR15" s="248"/>
      <c r="IS15" s="248"/>
      <c r="IT15" s="248"/>
      <c r="IU15" s="248"/>
      <c r="IV15" s="248"/>
      <c r="IW15" s="248"/>
      <c r="IX15" s="248"/>
      <c r="IY15" s="248"/>
      <c r="IZ15" s="248"/>
      <c r="JA15" s="248"/>
      <c r="JB15" s="248"/>
    </row>
    <row r="16" spans="1:262" ht="22.2" hidden="1">
      <c r="A16" s="305" t="s">
        <v>206</v>
      </c>
      <c r="B16" s="262"/>
      <c r="C16" s="333"/>
      <c r="D16" s="333"/>
      <c r="E16" s="333"/>
      <c r="F16" s="333"/>
      <c r="G16" s="333"/>
      <c r="H16" s="333"/>
      <c r="I16" s="300"/>
      <c r="J16" s="333"/>
      <c r="K16" s="333"/>
      <c r="L16" s="333"/>
      <c r="M16" s="300"/>
      <c r="N16" s="267"/>
      <c r="O16" s="333"/>
      <c r="P16" s="333"/>
      <c r="Q16" s="333"/>
      <c r="R16" s="333"/>
      <c r="S16" s="333"/>
      <c r="T16" s="333"/>
      <c r="U16" s="333"/>
      <c r="V16" s="333"/>
      <c r="W16" s="333"/>
      <c r="X16" s="333"/>
      <c r="Y16" s="300"/>
      <c r="Z16" s="300"/>
      <c r="AA16" s="300"/>
      <c r="AB16" s="267"/>
    </row>
    <row r="17" spans="1:262" s="247" customFormat="1" ht="22.2" hidden="1">
      <c r="A17" s="306" t="s">
        <v>207</v>
      </c>
      <c r="B17" s="262"/>
      <c r="C17" s="284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333"/>
      <c r="S17" s="333"/>
      <c r="T17" s="333"/>
      <c r="U17" s="333"/>
      <c r="V17" s="333"/>
      <c r="W17" s="333"/>
      <c r="X17" s="333"/>
      <c r="Y17" s="333"/>
      <c r="Z17" s="284"/>
      <c r="AA17" s="284"/>
      <c r="AB17" s="284"/>
      <c r="AC17" s="275"/>
      <c r="AD17" s="248"/>
      <c r="AE17" s="248"/>
      <c r="AF17" s="248"/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48"/>
      <c r="BB17" s="248"/>
      <c r="BC17" s="248"/>
      <c r="BD17" s="248"/>
      <c r="BE17" s="248"/>
      <c r="BF17" s="248"/>
      <c r="BG17" s="248"/>
      <c r="BH17" s="248"/>
      <c r="BI17" s="248"/>
      <c r="BJ17" s="248"/>
      <c r="BK17" s="248"/>
      <c r="BL17" s="248"/>
      <c r="BM17" s="248"/>
      <c r="BN17" s="248"/>
      <c r="BO17" s="248"/>
      <c r="BP17" s="248"/>
      <c r="BQ17" s="248"/>
      <c r="BR17" s="248"/>
      <c r="BS17" s="248"/>
      <c r="BT17" s="248"/>
      <c r="BU17" s="248"/>
      <c r="BV17" s="248"/>
      <c r="BW17" s="248"/>
      <c r="BX17" s="248"/>
      <c r="BY17" s="248"/>
      <c r="BZ17" s="248"/>
      <c r="CA17" s="248"/>
      <c r="CB17" s="248"/>
      <c r="CC17" s="248"/>
      <c r="CD17" s="248"/>
      <c r="CE17" s="248"/>
      <c r="CF17" s="248"/>
      <c r="CG17" s="248"/>
      <c r="CH17" s="248"/>
      <c r="CI17" s="248"/>
      <c r="CJ17" s="248"/>
      <c r="CK17" s="248"/>
      <c r="CL17" s="248"/>
      <c r="CM17" s="248"/>
      <c r="CN17" s="248"/>
      <c r="CO17" s="248"/>
      <c r="CP17" s="248"/>
      <c r="CQ17" s="248"/>
      <c r="CR17" s="248"/>
      <c r="CS17" s="248"/>
      <c r="CT17" s="248"/>
      <c r="CU17" s="248"/>
      <c r="CV17" s="248"/>
      <c r="CW17" s="248"/>
      <c r="CX17" s="248"/>
      <c r="CY17" s="248"/>
      <c r="CZ17" s="248"/>
      <c r="DA17" s="248"/>
      <c r="DB17" s="248"/>
      <c r="DC17" s="248"/>
      <c r="DD17" s="248"/>
      <c r="DE17" s="248"/>
      <c r="DF17" s="248"/>
      <c r="DG17" s="248"/>
      <c r="DH17" s="248"/>
      <c r="DI17" s="248"/>
      <c r="DJ17" s="248"/>
      <c r="DK17" s="248"/>
      <c r="DL17" s="248"/>
      <c r="DM17" s="248"/>
      <c r="DN17" s="248"/>
      <c r="DO17" s="248"/>
      <c r="DP17" s="248"/>
      <c r="DQ17" s="248"/>
      <c r="DR17" s="248"/>
      <c r="DS17" s="248"/>
      <c r="DT17" s="248"/>
      <c r="DU17" s="248"/>
      <c r="DV17" s="248"/>
      <c r="DW17" s="248"/>
      <c r="DX17" s="248"/>
      <c r="DY17" s="248"/>
      <c r="DZ17" s="248"/>
      <c r="EA17" s="248"/>
      <c r="EB17" s="248"/>
      <c r="EC17" s="248"/>
      <c r="ED17" s="248"/>
      <c r="EE17" s="248"/>
      <c r="EF17" s="248"/>
      <c r="EG17" s="248"/>
      <c r="EH17" s="248"/>
      <c r="EI17" s="248"/>
      <c r="EJ17" s="248"/>
      <c r="EK17" s="248"/>
      <c r="EL17" s="248"/>
      <c r="EM17" s="248"/>
      <c r="EN17" s="248"/>
      <c r="EO17" s="248"/>
      <c r="EP17" s="248"/>
      <c r="EQ17" s="248"/>
      <c r="ER17" s="248"/>
      <c r="ES17" s="248"/>
      <c r="ET17" s="248"/>
      <c r="EU17" s="248"/>
      <c r="EV17" s="248"/>
      <c r="EW17" s="248"/>
      <c r="EX17" s="248"/>
      <c r="EY17" s="248"/>
      <c r="EZ17" s="248"/>
      <c r="FA17" s="248"/>
      <c r="FB17" s="248"/>
      <c r="FC17" s="248"/>
      <c r="FD17" s="248"/>
      <c r="FE17" s="248"/>
      <c r="FF17" s="248"/>
      <c r="FG17" s="248"/>
      <c r="FH17" s="248"/>
      <c r="FI17" s="248"/>
      <c r="FJ17" s="248"/>
      <c r="FK17" s="248"/>
      <c r="FL17" s="248"/>
      <c r="FM17" s="248"/>
      <c r="FN17" s="248"/>
      <c r="FO17" s="248"/>
      <c r="FP17" s="248"/>
      <c r="FQ17" s="248"/>
      <c r="FR17" s="248"/>
      <c r="FS17" s="248"/>
      <c r="FT17" s="248"/>
      <c r="FU17" s="248"/>
      <c r="FV17" s="248"/>
      <c r="FW17" s="248"/>
      <c r="FX17" s="248"/>
      <c r="FY17" s="248"/>
      <c r="FZ17" s="248"/>
      <c r="GA17" s="248"/>
      <c r="GB17" s="248"/>
      <c r="GC17" s="248"/>
      <c r="GD17" s="248"/>
      <c r="GE17" s="248"/>
      <c r="GF17" s="248"/>
      <c r="GG17" s="248"/>
      <c r="GH17" s="248"/>
      <c r="GI17" s="248"/>
      <c r="GJ17" s="248"/>
      <c r="GK17" s="248"/>
      <c r="GL17" s="248"/>
      <c r="GM17" s="248"/>
      <c r="GN17" s="248"/>
      <c r="GO17" s="248"/>
      <c r="GP17" s="248"/>
      <c r="GQ17" s="248"/>
      <c r="GR17" s="248"/>
      <c r="GS17" s="248"/>
      <c r="GT17" s="248"/>
      <c r="GU17" s="248"/>
      <c r="GV17" s="248"/>
      <c r="GW17" s="248"/>
      <c r="GX17" s="248"/>
      <c r="GY17" s="248"/>
      <c r="GZ17" s="248"/>
      <c r="HA17" s="248"/>
      <c r="HB17" s="248"/>
      <c r="HC17" s="248"/>
      <c r="HD17" s="248"/>
      <c r="HE17" s="248"/>
      <c r="HF17" s="248"/>
      <c r="HG17" s="248"/>
      <c r="HH17" s="248"/>
      <c r="HI17" s="248"/>
      <c r="HJ17" s="248"/>
      <c r="HK17" s="248"/>
      <c r="HL17" s="248"/>
      <c r="HM17" s="248"/>
      <c r="HN17" s="248"/>
      <c r="HO17" s="248"/>
      <c r="HP17" s="248"/>
      <c r="HQ17" s="248"/>
      <c r="HR17" s="248"/>
      <c r="HS17" s="248"/>
      <c r="HT17" s="248"/>
      <c r="HU17" s="248"/>
      <c r="HV17" s="248"/>
      <c r="HW17" s="248"/>
      <c r="HX17" s="248"/>
      <c r="HY17" s="248"/>
      <c r="HZ17" s="248"/>
      <c r="IA17" s="248"/>
      <c r="IB17" s="248"/>
      <c r="IC17" s="248"/>
      <c r="ID17" s="248"/>
      <c r="IE17" s="248"/>
      <c r="IF17" s="248"/>
      <c r="IG17" s="248"/>
      <c r="IH17" s="248"/>
      <c r="II17" s="248"/>
      <c r="IJ17" s="248"/>
      <c r="IK17" s="248"/>
      <c r="IL17" s="248"/>
      <c r="IM17" s="248"/>
      <c r="IN17" s="248"/>
      <c r="IO17" s="248"/>
      <c r="IP17" s="248"/>
      <c r="IQ17" s="248"/>
      <c r="IR17" s="248"/>
      <c r="IS17" s="248"/>
      <c r="IT17" s="248"/>
      <c r="IU17" s="248"/>
      <c r="IV17" s="248"/>
      <c r="IW17" s="248"/>
      <c r="IX17" s="248"/>
      <c r="IY17" s="248"/>
      <c r="IZ17" s="248"/>
      <c r="JA17" s="248"/>
      <c r="JB17" s="248"/>
    </row>
    <row r="18" spans="1:262" s="247" customFormat="1" ht="22.2" hidden="1">
      <c r="A18" s="256" t="s">
        <v>208</v>
      </c>
      <c r="B18" s="262" t="s">
        <v>209</v>
      </c>
      <c r="C18" s="267"/>
      <c r="D18" s="267"/>
      <c r="E18" s="284"/>
      <c r="F18" s="127"/>
      <c r="G18" s="127"/>
      <c r="H18" s="127"/>
      <c r="I18" s="127"/>
      <c r="J18" s="127"/>
      <c r="K18" s="127"/>
      <c r="L18" s="127"/>
      <c r="M18" s="144"/>
      <c r="N18" s="148"/>
      <c r="O18" s="333"/>
      <c r="P18" s="127"/>
      <c r="Q18" s="284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275"/>
      <c r="AD18" s="248"/>
      <c r="AE18" s="248"/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  <c r="BI18" s="248"/>
      <c r="BJ18" s="248"/>
      <c r="BK18" s="248"/>
      <c r="BL18" s="248"/>
      <c r="BM18" s="248"/>
      <c r="BN18" s="248"/>
      <c r="BO18" s="248"/>
      <c r="BP18" s="248"/>
      <c r="BQ18" s="248"/>
      <c r="BR18" s="248"/>
      <c r="BS18" s="248"/>
      <c r="BT18" s="248"/>
      <c r="BU18" s="248"/>
      <c r="BV18" s="248"/>
      <c r="BW18" s="248"/>
      <c r="BX18" s="248"/>
      <c r="BY18" s="248"/>
      <c r="BZ18" s="248"/>
      <c r="CA18" s="248"/>
      <c r="CB18" s="248"/>
      <c r="CC18" s="248"/>
      <c r="CD18" s="248"/>
      <c r="CE18" s="248"/>
      <c r="CF18" s="248"/>
      <c r="CG18" s="248"/>
      <c r="CH18" s="248"/>
      <c r="CI18" s="248"/>
      <c r="CJ18" s="248"/>
      <c r="CK18" s="248"/>
      <c r="CL18" s="248"/>
      <c r="CM18" s="248"/>
      <c r="CN18" s="248"/>
      <c r="CO18" s="248"/>
      <c r="CP18" s="248"/>
      <c r="CQ18" s="248"/>
      <c r="CR18" s="248"/>
      <c r="CS18" s="248"/>
      <c r="CT18" s="248"/>
      <c r="CU18" s="248"/>
      <c r="CV18" s="248"/>
      <c r="CW18" s="248"/>
      <c r="CX18" s="248"/>
      <c r="CY18" s="248"/>
      <c r="CZ18" s="248"/>
      <c r="DA18" s="248"/>
      <c r="DB18" s="248"/>
      <c r="DC18" s="248"/>
      <c r="DD18" s="248"/>
      <c r="DE18" s="248"/>
      <c r="DF18" s="248"/>
      <c r="DG18" s="248"/>
      <c r="DH18" s="248"/>
      <c r="DI18" s="248"/>
      <c r="DJ18" s="248"/>
      <c r="DK18" s="248"/>
      <c r="DL18" s="248"/>
      <c r="DM18" s="248"/>
      <c r="DN18" s="248"/>
      <c r="DO18" s="248"/>
      <c r="DP18" s="248"/>
      <c r="DQ18" s="248"/>
      <c r="DR18" s="248"/>
      <c r="DS18" s="248"/>
      <c r="DT18" s="248"/>
      <c r="DU18" s="248"/>
      <c r="DV18" s="248"/>
      <c r="DW18" s="248"/>
      <c r="DX18" s="248"/>
      <c r="DY18" s="248"/>
      <c r="DZ18" s="248"/>
      <c r="EA18" s="248"/>
      <c r="EB18" s="248"/>
      <c r="EC18" s="248"/>
      <c r="ED18" s="248"/>
      <c r="EE18" s="248"/>
      <c r="EF18" s="248"/>
      <c r="EG18" s="248"/>
      <c r="EH18" s="248"/>
      <c r="EI18" s="248"/>
      <c r="EJ18" s="248"/>
      <c r="EK18" s="248"/>
      <c r="EL18" s="248"/>
      <c r="EM18" s="248"/>
      <c r="EN18" s="248"/>
      <c r="EO18" s="248"/>
      <c r="EP18" s="248"/>
      <c r="EQ18" s="248"/>
      <c r="ER18" s="248"/>
      <c r="ES18" s="248"/>
      <c r="ET18" s="248"/>
      <c r="EU18" s="248"/>
      <c r="EV18" s="248"/>
      <c r="EW18" s="248"/>
      <c r="EX18" s="248"/>
      <c r="EY18" s="248"/>
      <c r="EZ18" s="248"/>
      <c r="FA18" s="248"/>
      <c r="FB18" s="248"/>
      <c r="FC18" s="248"/>
      <c r="FD18" s="248"/>
      <c r="FE18" s="248"/>
      <c r="FF18" s="248"/>
      <c r="FG18" s="248"/>
      <c r="FH18" s="248"/>
      <c r="FI18" s="248"/>
      <c r="FJ18" s="248"/>
      <c r="FK18" s="248"/>
      <c r="FL18" s="248"/>
      <c r="FM18" s="248"/>
      <c r="FN18" s="248"/>
      <c r="FO18" s="248"/>
      <c r="FP18" s="248"/>
      <c r="FQ18" s="248"/>
      <c r="FR18" s="248"/>
      <c r="FS18" s="248"/>
      <c r="FT18" s="248"/>
      <c r="FU18" s="248"/>
      <c r="FV18" s="248"/>
      <c r="FW18" s="248"/>
      <c r="FX18" s="248"/>
      <c r="FY18" s="248"/>
      <c r="FZ18" s="248"/>
      <c r="GA18" s="248"/>
      <c r="GB18" s="248"/>
      <c r="GC18" s="248"/>
      <c r="GD18" s="248"/>
      <c r="GE18" s="248"/>
      <c r="GF18" s="248"/>
      <c r="GG18" s="248"/>
      <c r="GH18" s="248"/>
      <c r="GI18" s="248"/>
      <c r="GJ18" s="248"/>
      <c r="GK18" s="248"/>
      <c r="GL18" s="248"/>
      <c r="GM18" s="248"/>
      <c r="GN18" s="248"/>
      <c r="GO18" s="248"/>
      <c r="GP18" s="248"/>
      <c r="GQ18" s="248"/>
      <c r="GR18" s="248"/>
      <c r="GS18" s="248"/>
      <c r="GT18" s="248"/>
      <c r="GU18" s="248"/>
      <c r="GV18" s="248"/>
      <c r="GW18" s="248"/>
      <c r="GX18" s="248"/>
      <c r="GY18" s="248"/>
      <c r="GZ18" s="248"/>
      <c r="HA18" s="248"/>
      <c r="HB18" s="248"/>
      <c r="HC18" s="248"/>
      <c r="HD18" s="248"/>
      <c r="HE18" s="248"/>
      <c r="HF18" s="248"/>
      <c r="HG18" s="248"/>
      <c r="HH18" s="248"/>
      <c r="HI18" s="248"/>
      <c r="HJ18" s="248"/>
      <c r="HK18" s="248"/>
      <c r="HL18" s="248"/>
      <c r="HM18" s="248"/>
      <c r="HN18" s="248"/>
      <c r="HO18" s="248"/>
      <c r="HP18" s="248"/>
      <c r="HQ18" s="248"/>
      <c r="HR18" s="248"/>
      <c r="HS18" s="248"/>
      <c r="HT18" s="248"/>
      <c r="HU18" s="248"/>
      <c r="HV18" s="248"/>
      <c r="HW18" s="248"/>
      <c r="HX18" s="248"/>
      <c r="HY18" s="248"/>
      <c r="HZ18" s="248"/>
      <c r="IA18" s="248"/>
      <c r="IB18" s="248"/>
      <c r="IC18" s="248"/>
      <c r="ID18" s="248"/>
      <c r="IE18" s="248"/>
      <c r="IF18" s="248"/>
      <c r="IG18" s="248"/>
      <c r="IH18" s="248"/>
      <c r="II18" s="248"/>
      <c r="IJ18" s="248"/>
      <c r="IK18" s="248"/>
      <c r="IL18" s="248"/>
      <c r="IM18" s="248"/>
      <c r="IN18" s="248"/>
      <c r="IO18" s="248"/>
      <c r="IP18" s="248"/>
      <c r="IQ18" s="248"/>
      <c r="IR18" s="248"/>
      <c r="IS18" s="248"/>
      <c r="IT18" s="248"/>
      <c r="IU18" s="248"/>
      <c r="IV18" s="248"/>
      <c r="IW18" s="248"/>
      <c r="IX18" s="248"/>
      <c r="IY18" s="248"/>
      <c r="IZ18" s="248"/>
      <c r="JA18" s="248"/>
      <c r="JB18" s="248"/>
    </row>
    <row r="19" spans="1:262" s="247" customFormat="1" ht="22.2" hidden="1">
      <c r="A19" s="256" t="s">
        <v>402</v>
      </c>
      <c r="B19" s="262">
        <v>10</v>
      </c>
      <c r="C19" s="267"/>
      <c r="D19" s="267"/>
      <c r="E19" s="284"/>
      <c r="F19" s="127"/>
      <c r="G19" s="127"/>
      <c r="H19" s="127"/>
      <c r="I19" s="127"/>
      <c r="J19" s="127"/>
      <c r="K19" s="127"/>
      <c r="L19" s="127">
        <f>-N19</f>
        <v>0</v>
      </c>
      <c r="M19" s="144"/>
      <c r="N19" s="148">
        <v>0</v>
      </c>
      <c r="O19" s="333"/>
      <c r="P19" s="127"/>
      <c r="Q19" s="284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275"/>
      <c r="AD19" s="248"/>
      <c r="AE19" s="248"/>
      <c r="AF19" s="248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48"/>
      <c r="BB19" s="248"/>
      <c r="BC19" s="248"/>
      <c r="BD19" s="248"/>
      <c r="BE19" s="248"/>
      <c r="BF19" s="248"/>
      <c r="BG19" s="248"/>
      <c r="BH19" s="248"/>
      <c r="BI19" s="248"/>
      <c r="BJ19" s="248"/>
      <c r="BK19" s="248"/>
      <c r="BL19" s="248"/>
      <c r="BM19" s="248"/>
      <c r="BN19" s="248"/>
      <c r="BO19" s="248"/>
      <c r="BP19" s="248"/>
      <c r="BQ19" s="248"/>
      <c r="BR19" s="248"/>
      <c r="BS19" s="248"/>
      <c r="BT19" s="248"/>
      <c r="BU19" s="248"/>
      <c r="BV19" s="248"/>
      <c r="BW19" s="248"/>
      <c r="BX19" s="248"/>
      <c r="BY19" s="248"/>
      <c r="BZ19" s="248"/>
      <c r="CA19" s="248"/>
      <c r="CB19" s="248"/>
      <c r="CC19" s="248"/>
      <c r="CD19" s="248"/>
      <c r="CE19" s="248"/>
      <c r="CF19" s="248"/>
      <c r="CG19" s="248"/>
      <c r="CH19" s="248"/>
      <c r="CI19" s="248"/>
      <c r="CJ19" s="248"/>
      <c r="CK19" s="248"/>
      <c r="CL19" s="248"/>
      <c r="CM19" s="248"/>
      <c r="CN19" s="248"/>
      <c r="CO19" s="248"/>
      <c r="CP19" s="248"/>
      <c r="CQ19" s="248"/>
      <c r="CR19" s="248"/>
      <c r="CS19" s="248"/>
      <c r="CT19" s="248"/>
      <c r="CU19" s="248"/>
      <c r="CV19" s="248"/>
      <c r="CW19" s="248"/>
      <c r="CX19" s="248"/>
      <c r="CY19" s="248"/>
      <c r="CZ19" s="248"/>
      <c r="DA19" s="248"/>
      <c r="DB19" s="248"/>
      <c r="DC19" s="248"/>
      <c r="DD19" s="248"/>
      <c r="DE19" s="248"/>
      <c r="DF19" s="248"/>
      <c r="DG19" s="248"/>
      <c r="DH19" s="248"/>
      <c r="DI19" s="248"/>
      <c r="DJ19" s="248"/>
      <c r="DK19" s="248"/>
      <c r="DL19" s="248"/>
      <c r="DM19" s="248"/>
      <c r="DN19" s="248"/>
      <c r="DO19" s="248"/>
      <c r="DP19" s="248"/>
      <c r="DQ19" s="248"/>
      <c r="DR19" s="248"/>
      <c r="DS19" s="248"/>
      <c r="DT19" s="248"/>
      <c r="DU19" s="248"/>
      <c r="DV19" s="248"/>
      <c r="DW19" s="248"/>
      <c r="DX19" s="248"/>
      <c r="DY19" s="248"/>
      <c r="DZ19" s="248"/>
      <c r="EA19" s="248"/>
      <c r="EB19" s="248"/>
      <c r="EC19" s="248"/>
      <c r="ED19" s="248"/>
      <c r="EE19" s="248"/>
      <c r="EF19" s="248"/>
      <c r="EG19" s="248"/>
      <c r="EH19" s="248"/>
      <c r="EI19" s="248"/>
      <c r="EJ19" s="248"/>
      <c r="EK19" s="248"/>
      <c r="EL19" s="248"/>
      <c r="EM19" s="248"/>
      <c r="EN19" s="248"/>
      <c r="EO19" s="248"/>
      <c r="EP19" s="248"/>
      <c r="EQ19" s="248"/>
      <c r="ER19" s="248"/>
      <c r="ES19" s="248"/>
      <c r="ET19" s="248"/>
      <c r="EU19" s="248"/>
      <c r="EV19" s="248"/>
      <c r="EW19" s="248"/>
      <c r="EX19" s="248"/>
      <c r="EY19" s="248"/>
      <c r="EZ19" s="248"/>
      <c r="FA19" s="248"/>
      <c r="FB19" s="248"/>
      <c r="FC19" s="248"/>
      <c r="FD19" s="248"/>
      <c r="FE19" s="248"/>
      <c r="FF19" s="248"/>
      <c r="FG19" s="248"/>
      <c r="FH19" s="248"/>
      <c r="FI19" s="248"/>
      <c r="FJ19" s="248"/>
      <c r="FK19" s="248"/>
      <c r="FL19" s="248"/>
      <c r="FM19" s="248"/>
      <c r="FN19" s="248"/>
      <c r="FO19" s="248"/>
      <c r="FP19" s="248"/>
      <c r="FQ19" s="248"/>
      <c r="FR19" s="248"/>
      <c r="FS19" s="248"/>
      <c r="FT19" s="248"/>
      <c r="FU19" s="248"/>
      <c r="FV19" s="248"/>
      <c r="FW19" s="248"/>
      <c r="FX19" s="248"/>
      <c r="FY19" s="248"/>
      <c r="FZ19" s="248"/>
      <c r="GA19" s="248"/>
      <c r="GB19" s="248"/>
      <c r="GC19" s="248"/>
      <c r="GD19" s="248"/>
      <c r="GE19" s="248"/>
      <c r="GF19" s="248"/>
      <c r="GG19" s="248"/>
      <c r="GH19" s="248"/>
      <c r="GI19" s="248"/>
      <c r="GJ19" s="248"/>
      <c r="GK19" s="248"/>
      <c r="GL19" s="248"/>
      <c r="GM19" s="248"/>
      <c r="GN19" s="248"/>
      <c r="GO19" s="248"/>
      <c r="GP19" s="248"/>
      <c r="GQ19" s="248"/>
      <c r="GR19" s="248"/>
      <c r="GS19" s="248"/>
      <c r="GT19" s="248"/>
      <c r="GU19" s="248"/>
      <c r="GV19" s="248"/>
      <c r="GW19" s="248"/>
      <c r="GX19" s="248"/>
      <c r="GY19" s="248"/>
      <c r="GZ19" s="248"/>
      <c r="HA19" s="248"/>
      <c r="HB19" s="248"/>
      <c r="HC19" s="248"/>
      <c r="HD19" s="248"/>
      <c r="HE19" s="248"/>
      <c r="HF19" s="248"/>
      <c r="HG19" s="248"/>
      <c r="HH19" s="248"/>
      <c r="HI19" s="248"/>
      <c r="HJ19" s="248"/>
      <c r="HK19" s="248"/>
      <c r="HL19" s="248"/>
      <c r="HM19" s="248"/>
      <c r="HN19" s="248"/>
      <c r="HO19" s="248"/>
      <c r="HP19" s="248"/>
      <c r="HQ19" s="248"/>
      <c r="HR19" s="248"/>
      <c r="HS19" s="248"/>
      <c r="HT19" s="248"/>
      <c r="HU19" s="248"/>
      <c r="HV19" s="248"/>
      <c r="HW19" s="248"/>
      <c r="HX19" s="248"/>
      <c r="HY19" s="248"/>
      <c r="HZ19" s="248"/>
      <c r="IA19" s="248"/>
      <c r="IB19" s="248"/>
      <c r="IC19" s="248"/>
      <c r="ID19" s="248"/>
      <c r="IE19" s="248"/>
      <c r="IF19" s="248"/>
      <c r="IG19" s="248"/>
      <c r="IH19" s="248"/>
      <c r="II19" s="248"/>
      <c r="IJ19" s="248"/>
      <c r="IK19" s="248"/>
      <c r="IL19" s="248"/>
      <c r="IM19" s="248"/>
      <c r="IN19" s="248"/>
      <c r="IO19" s="248"/>
      <c r="IP19" s="248"/>
      <c r="IQ19" s="248"/>
      <c r="IR19" s="248"/>
      <c r="IS19" s="248"/>
      <c r="IT19" s="248"/>
      <c r="IU19" s="248"/>
      <c r="IV19" s="248"/>
      <c r="IW19" s="248"/>
      <c r="IX19" s="248"/>
      <c r="IY19" s="248"/>
      <c r="IZ19" s="248"/>
      <c r="JA19" s="248"/>
      <c r="JB19" s="248"/>
    </row>
    <row r="20" spans="1:262" s="247" customFormat="1" ht="22.2" hidden="1">
      <c r="A20" s="256" t="s">
        <v>210</v>
      </c>
      <c r="B20" s="262">
        <v>11</v>
      </c>
      <c r="C20" s="100">
        <v>0</v>
      </c>
      <c r="D20" s="127"/>
      <c r="E20" s="127"/>
      <c r="F20" s="100">
        <v>0</v>
      </c>
      <c r="G20" s="127"/>
      <c r="H20" s="100">
        <v>0</v>
      </c>
      <c r="I20" s="127"/>
      <c r="J20" s="100">
        <v>0</v>
      </c>
      <c r="K20" s="127"/>
      <c r="L20" s="127"/>
      <c r="M20" s="173"/>
      <c r="N20" s="100">
        <v>0</v>
      </c>
      <c r="O20" s="333"/>
      <c r="P20" s="100">
        <v>0</v>
      </c>
      <c r="Q20" s="333"/>
      <c r="R20" s="100">
        <v>0</v>
      </c>
      <c r="S20" s="127"/>
      <c r="T20" s="100"/>
      <c r="U20" s="127"/>
      <c r="V20" s="100">
        <f>SUM(P20:R20)</f>
        <v>0</v>
      </c>
      <c r="W20" s="333"/>
      <c r="X20" s="100">
        <f>SUM(C20:N20,V20)</f>
        <v>0</v>
      </c>
      <c r="Y20" s="300"/>
      <c r="Z20" s="100">
        <v>0</v>
      </c>
      <c r="AA20" s="136"/>
      <c r="AB20" s="100">
        <v>0</v>
      </c>
      <c r="AC20" s="275"/>
      <c r="AD20" s="248"/>
      <c r="AE20" s="248"/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  <c r="BI20" s="248"/>
      <c r="BJ20" s="248"/>
      <c r="BK20" s="248"/>
      <c r="BL20" s="248"/>
      <c r="BM20" s="248"/>
      <c r="BN20" s="248"/>
      <c r="BO20" s="248"/>
      <c r="BP20" s="248"/>
      <c r="BQ20" s="248"/>
      <c r="BR20" s="248"/>
      <c r="BS20" s="248"/>
      <c r="BT20" s="248"/>
      <c r="BU20" s="248"/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  <c r="CW20" s="248"/>
      <c r="CX20" s="248"/>
      <c r="CY20" s="248"/>
      <c r="CZ20" s="248"/>
      <c r="DA20" s="248"/>
      <c r="DB20" s="248"/>
      <c r="DC20" s="248"/>
      <c r="DD20" s="248"/>
      <c r="DE20" s="248"/>
      <c r="DF20" s="248"/>
      <c r="DG20" s="248"/>
      <c r="DH20" s="248"/>
      <c r="DI20" s="248"/>
      <c r="DJ20" s="248"/>
      <c r="DK20" s="248"/>
      <c r="DL20" s="248"/>
      <c r="DM20" s="248"/>
      <c r="DN20" s="248"/>
      <c r="DO20" s="248"/>
      <c r="DP20" s="248"/>
      <c r="DQ20" s="248"/>
      <c r="DR20" s="248"/>
      <c r="DS20" s="248"/>
      <c r="DT20" s="248"/>
      <c r="DU20" s="248"/>
      <c r="DV20" s="248"/>
      <c r="DW20" s="248"/>
      <c r="DX20" s="248"/>
      <c r="DY20" s="248"/>
      <c r="DZ20" s="248"/>
      <c r="EA20" s="248"/>
      <c r="EB20" s="248"/>
      <c r="EC20" s="248"/>
      <c r="ED20" s="248"/>
      <c r="EE20" s="248"/>
      <c r="EF20" s="248"/>
      <c r="EG20" s="248"/>
      <c r="EH20" s="248"/>
      <c r="EI20" s="248"/>
      <c r="EJ20" s="248"/>
      <c r="EK20" s="248"/>
      <c r="EL20" s="248"/>
      <c r="EM20" s="248"/>
      <c r="EN20" s="248"/>
      <c r="EO20" s="248"/>
      <c r="EP20" s="248"/>
      <c r="EQ20" s="248"/>
      <c r="ER20" s="248"/>
      <c r="ES20" s="248"/>
      <c r="ET20" s="248"/>
      <c r="EU20" s="248"/>
      <c r="EV20" s="248"/>
      <c r="EW20" s="248"/>
      <c r="EX20" s="248"/>
      <c r="EY20" s="248"/>
      <c r="EZ20" s="248"/>
      <c r="FA20" s="248"/>
      <c r="FB20" s="248"/>
      <c r="FC20" s="248"/>
      <c r="FD20" s="248"/>
      <c r="FE20" s="248"/>
      <c r="FF20" s="248"/>
      <c r="FG20" s="248"/>
      <c r="FH20" s="248"/>
      <c r="FI20" s="248"/>
      <c r="FJ20" s="248"/>
      <c r="FK20" s="248"/>
      <c r="FL20" s="248"/>
      <c r="FM20" s="248"/>
      <c r="FN20" s="248"/>
      <c r="FO20" s="248"/>
      <c r="FP20" s="248"/>
      <c r="FQ20" s="248"/>
      <c r="FR20" s="248"/>
      <c r="FS20" s="248"/>
      <c r="FT20" s="248"/>
      <c r="FU20" s="248"/>
      <c r="FV20" s="248"/>
      <c r="FW20" s="248"/>
      <c r="FX20" s="248"/>
      <c r="FY20" s="248"/>
      <c r="FZ20" s="248"/>
      <c r="GA20" s="248"/>
      <c r="GB20" s="248"/>
      <c r="GC20" s="248"/>
      <c r="GD20" s="248"/>
      <c r="GE20" s="248"/>
      <c r="GF20" s="248"/>
      <c r="GG20" s="248"/>
      <c r="GH20" s="248"/>
      <c r="GI20" s="248"/>
      <c r="GJ20" s="248"/>
      <c r="GK20" s="248"/>
      <c r="GL20" s="248"/>
      <c r="GM20" s="248"/>
      <c r="GN20" s="248"/>
      <c r="GO20" s="248"/>
      <c r="GP20" s="248"/>
      <c r="GQ20" s="248"/>
      <c r="GR20" s="248"/>
      <c r="GS20" s="248"/>
      <c r="GT20" s="248"/>
      <c r="GU20" s="248"/>
      <c r="GV20" s="248"/>
      <c r="GW20" s="248"/>
      <c r="GX20" s="248"/>
      <c r="GY20" s="248"/>
      <c r="GZ20" s="248"/>
      <c r="HA20" s="248"/>
      <c r="HB20" s="248"/>
      <c r="HC20" s="248"/>
      <c r="HD20" s="248"/>
      <c r="HE20" s="248"/>
      <c r="HF20" s="248"/>
      <c r="HG20" s="248"/>
      <c r="HH20" s="248"/>
      <c r="HI20" s="248"/>
      <c r="HJ20" s="248"/>
      <c r="HK20" s="248"/>
      <c r="HL20" s="248"/>
      <c r="HM20" s="248"/>
      <c r="HN20" s="248"/>
      <c r="HO20" s="248"/>
      <c r="HP20" s="248"/>
      <c r="HQ20" s="248"/>
      <c r="HR20" s="248"/>
      <c r="HS20" s="248"/>
      <c r="HT20" s="248"/>
      <c r="HU20" s="248"/>
      <c r="HV20" s="248"/>
      <c r="HW20" s="248"/>
      <c r="HX20" s="248"/>
      <c r="HY20" s="248"/>
      <c r="HZ20" s="248"/>
      <c r="IA20" s="248"/>
      <c r="IB20" s="248"/>
      <c r="IC20" s="248"/>
      <c r="ID20" s="248"/>
      <c r="IE20" s="248"/>
      <c r="IF20" s="248"/>
      <c r="IG20" s="248"/>
      <c r="IH20" s="248"/>
      <c r="II20" s="248"/>
      <c r="IJ20" s="248"/>
      <c r="IK20" s="248"/>
      <c r="IL20" s="248"/>
      <c r="IM20" s="248"/>
      <c r="IN20" s="248"/>
      <c r="IO20" s="248"/>
      <c r="IP20" s="248"/>
      <c r="IQ20" s="248"/>
      <c r="IR20" s="248"/>
      <c r="IS20" s="248"/>
      <c r="IT20" s="248"/>
      <c r="IU20" s="248"/>
      <c r="IV20" s="248"/>
      <c r="IW20" s="248"/>
      <c r="IX20" s="248"/>
      <c r="IY20" s="248"/>
      <c r="IZ20" s="248"/>
      <c r="JA20" s="248"/>
      <c r="JB20" s="248"/>
    </row>
    <row r="21" spans="1:262" s="247" customFormat="1" ht="22.2" hidden="1">
      <c r="A21" s="305" t="s">
        <v>211</v>
      </c>
      <c r="B21" s="262"/>
      <c r="C21" s="236">
        <f>SUM(C18:C20)</f>
        <v>0</v>
      </c>
      <c r="D21" s="149"/>
      <c r="E21" s="320"/>
      <c r="F21" s="236">
        <f>SUM(F18:F20)</f>
        <v>0</v>
      </c>
      <c r="G21" s="320"/>
      <c r="H21" s="236">
        <f>SUM(H18:H20)</f>
        <v>0</v>
      </c>
      <c r="I21" s="320"/>
      <c r="J21" s="236">
        <f>SUM(J18:J20)</f>
        <v>0</v>
      </c>
      <c r="K21" s="149"/>
      <c r="L21" s="236">
        <f>SUM(L18:L20)</f>
        <v>0</v>
      </c>
      <c r="M21" s="320"/>
      <c r="N21" s="236">
        <f>SUM(N18:N20)</f>
        <v>0</v>
      </c>
      <c r="O21" s="320"/>
      <c r="P21" s="236">
        <f>SUM(P18:P20)</f>
        <v>0</v>
      </c>
      <c r="Q21" s="171"/>
      <c r="R21" s="236">
        <f>SUM(R18:R20)</f>
        <v>0</v>
      </c>
      <c r="S21" s="336"/>
      <c r="T21" s="337"/>
      <c r="U21" s="336"/>
      <c r="V21" s="236">
        <f>SUM(V18:V20)</f>
        <v>0</v>
      </c>
      <c r="W21" s="336"/>
      <c r="X21" s="236">
        <f>SUM(X18:X20)</f>
        <v>0</v>
      </c>
      <c r="Y21" s="320"/>
      <c r="Z21" s="236">
        <f>SUM(Z18:Z20)</f>
        <v>0</v>
      </c>
      <c r="AA21" s="338"/>
      <c r="AB21" s="236">
        <f>SUM(AB18:AB20)</f>
        <v>0</v>
      </c>
      <c r="AC21" s="275"/>
      <c r="AD21" s="248"/>
      <c r="AE21" s="248"/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8"/>
      <c r="BE21" s="248"/>
      <c r="BF21" s="248"/>
      <c r="BG21" s="248"/>
      <c r="BH21" s="248"/>
      <c r="BI21" s="248"/>
      <c r="BJ21" s="248"/>
      <c r="BK21" s="248"/>
      <c r="BL21" s="248"/>
      <c r="BM21" s="248"/>
      <c r="BN21" s="248"/>
      <c r="BO21" s="248"/>
      <c r="BP21" s="248"/>
      <c r="BQ21" s="248"/>
      <c r="BR21" s="248"/>
      <c r="BS21" s="248"/>
      <c r="BT21" s="248"/>
      <c r="BU21" s="248"/>
      <c r="BV21" s="248"/>
      <c r="BW21" s="248"/>
      <c r="BX21" s="248"/>
      <c r="BY21" s="248"/>
      <c r="BZ21" s="248"/>
      <c r="CA21" s="248"/>
      <c r="CB21" s="248"/>
      <c r="CC21" s="248"/>
      <c r="CD21" s="248"/>
      <c r="CE21" s="248"/>
      <c r="CF21" s="248"/>
      <c r="CG21" s="248"/>
      <c r="CH21" s="248"/>
      <c r="CI21" s="248"/>
      <c r="CJ21" s="248"/>
      <c r="CK21" s="248"/>
      <c r="CL21" s="248"/>
      <c r="CM21" s="248"/>
      <c r="CN21" s="248"/>
      <c r="CO21" s="248"/>
      <c r="CP21" s="248"/>
      <c r="CQ21" s="248"/>
      <c r="CR21" s="248"/>
      <c r="CS21" s="248"/>
      <c r="CT21" s="248"/>
      <c r="CU21" s="248"/>
      <c r="CV21" s="248"/>
      <c r="CW21" s="248"/>
      <c r="CX21" s="248"/>
      <c r="CY21" s="248"/>
      <c r="CZ21" s="248"/>
      <c r="DA21" s="248"/>
      <c r="DB21" s="248"/>
      <c r="DC21" s="248"/>
      <c r="DD21" s="248"/>
      <c r="DE21" s="248"/>
      <c r="DF21" s="248"/>
      <c r="DG21" s="248"/>
      <c r="DH21" s="248"/>
      <c r="DI21" s="248"/>
      <c r="DJ21" s="248"/>
      <c r="DK21" s="248"/>
      <c r="DL21" s="248"/>
      <c r="DM21" s="248"/>
      <c r="DN21" s="248"/>
      <c r="DO21" s="248"/>
      <c r="DP21" s="248"/>
      <c r="DQ21" s="248"/>
      <c r="DR21" s="248"/>
      <c r="DS21" s="248"/>
      <c r="DT21" s="248"/>
      <c r="DU21" s="248"/>
      <c r="DV21" s="248"/>
      <c r="DW21" s="248"/>
      <c r="DX21" s="248"/>
      <c r="DY21" s="248"/>
      <c r="DZ21" s="248"/>
      <c r="EA21" s="248"/>
      <c r="EB21" s="248"/>
      <c r="EC21" s="248"/>
      <c r="ED21" s="248"/>
      <c r="EE21" s="248"/>
      <c r="EF21" s="248"/>
      <c r="EG21" s="248"/>
      <c r="EH21" s="248"/>
      <c r="EI21" s="248"/>
      <c r="EJ21" s="248"/>
      <c r="EK21" s="248"/>
      <c r="EL21" s="248"/>
      <c r="EM21" s="248"/>
      <c r="EN21" s="248"/>
      <c r="EO21" s="248"/>
      <c r="EP21" s="248"/>
      <c r="EQ21" s="248"/>
      <c r="ER21" s="248"/>
      <c r="ES21" s="248"/>
      <c r="ET21" s="248"/>
      <c r="EU21" s="248"/>
      <c r="EV21" s="248"/>
      <c r="EW21" s="248"/>
      <c r="EX21" s="248"/>
      <c r="EY21" s="248"/>
      <c r="EZ21" s="248"/>
      <c r="FA21" s="248"/>
      <c r="FB21" s="248"/>
      <c r="FC21" s="248"/>
      <c r="FD21" s="248"/>
      <c r="FE21" s="248"/>
      <c r="FF21" s="248"/>
      <c r="FG21" s="248"/>
      <c r="FH21" s="248"/>
      <c r="FI21" s="248"/>
      <c r="FJ21" s="248"/>
      <c r="FK21" s="248"/>
      <c r="FL21" s="248"/>
      <c r="FM21" s="248"/>
      <c r="FN21" s="248"/>
      <c r="FO21" s="248"/>
      <c r="FP21" s="248"/>
      <c r="FQ21" s="248"/>
      <c r="FR21" s="248"/>
      <c r="FS21" s="248"/>
      <c r="FT21" s="248"/>
      <c r="FU21" s="248"/>
      <c r="FV21" s="248"/>
      <c r="FW21" s="248"/>
      <c r="FX21" s="248"/>
      <c r="FY21" s="248"/>
      <c r="FZ21" s="248"/>
      <c r="GA21" s="248"/>
      <c r="GB21" s="248"/>
      <c r="GC21" s="248"/>
      <c r="GD21" s="248"/>
      <c r="GE21" s="248"/>
      <c r="GF21" s="248"/>
      <c r="GG21" s="248"/>
      <c r="GH21" s="248"/>
      <c r="GI21" s="248"/>
      <c r="GJ21" s="248"/>
      <c r="GK21" s="248"/>
      <c r="GL21" s="248"/>
      <c r="GM21" s="248"/>
      <c r="GN21" s="248"/>
      <c r="GO21" s="248"/>
      <c r="GP21" s="248"/>
      <c r="GQ21" s="248"/>
      <c r="GR21" s="248"/>
      <c r="GS21" s="248"/>
      <c r="GT21" s="248"/>
      <c r="GU21" s="248"/>
      <c r="GV21" s="248"/>
      <c r="GW21" s="248"/>
      <c r="GX21" s="248"/>
      <c r="GY21" s="248"/>
      <c r="GZ21" s="248"/>
      <c r="HA21" s="248"/>
      <c r="HB21" s="248"/>
      <c r="HC21" s="248"/>
      <c r="HD21" s="248"/>
      <c r="HE21" s="248"/>
      <c r="HF21" s="248"/>
      <c r="HG21" s="248"/>
      <c r="HH21" s="248"/>
      <c r="HI21" s="248"/>
      <c r="HJ21" s="248"/>
      <c r="HK21" s="248"/>
      <c r="HL21" s="248"/>
      <c r="HM21" s="248"/>
      <c r="HN21" s="248"/>
      <c r="HO21" s="248"/>
      <c r="HP21" s="248"/>
      <c r="HQ21" s="248"/>
      <c r="HR21" s="248"/>
      <c r="HS21" s="248"/>
      <c r="HT21" s="248"/>
      <c r="HU21" s="248"/>
      <c r="HV21" s="248"/>
      <c r="HW21" s="248"/>
      <c r="HX21" s="248"/>
      <c r="HY21" s="248"/>
      <c r="HZ21" s="248"/>
      <c r="IA21" s="248"/>
      <c r="IB21" s="248"/>
      <c r="IC21" s="248"/>
      <c r="ID21" s="248"/>
      <c r="IE21" s="248"/>
      <c r="IF21" s="248"/>
      <c r="IG21" s="248"/>
      <c r="IH21" s="248"/>
      <c r="II21" s="248"/>
      <c r="IJ21" s="248"/>
      <c r="IK21" s="248"/>
      <c r="IL21" s="248"/>
      <c r="IM21" s="248"/>
      <c r="IN21" s="248"/>
      <c r="IO21" s="248"/>
      <c r="IP21" s="248"/>
      <c r="IQ21" s="248"/>
      <c r="IR21" s="248"/>
      <c r="IS21" s="248"/>
      <c r="IT21" s="248"/>
      <c r="IU21" s="248"/>
      <c r="IV21" s="248"/>
      <c r="IW21" s="248"/>
      <c r="IX21" s="248"/>
      <c r="IY21" s="248"/>
      <c r="IZ21" s="248"/>
      <c r="JA21" s="248"/>
      <c r="JB21" s="248"/>
    </row>
    <row r="22" spans="1:262" s="305" customFormat="1" ht="19.95" customHeight="1">
      <c r="B22" s="262"/>
      <c r="C22" s="93"/>
      <c r="D22" s="93"/>
      <c r="E22" s="320"/>
      <c r="F22" s="320"/>
      <c r="G22" s="320"/>
      <c r="H22" s="93"/>
      <c r="I22" s="320"/>
      <c r="J22" s="93"/>
      <c r="K22" s="93"/>
      <c r="L22" s="93"/>
      <c r="M22" s="320"/>
      <c r="N22" s="93"/>
      <c r="O22" s="320"/>
      <c r="P22" s="320"/>
      <c r="Q22" s="320"/>
      <c r="R22" s="320"/>
      <c r="S22" s="320"/>
      <c r="T22" s="320"/>
      <c r="U22" s="320"/>
      <c r="V22" s="320"/>
      <c r="W22" s="320"/>
      <c r="X22" s="320"/>
      <c r="Y22" s="320"/>
      <c r="Z22" s="94"/>
      <c r="AA22" s="284"/>
      <c r="AB22" s="94"/>
      <c r="AC22" s="256"/>
      <c r="AD22" s="256"/>
      <c r="AE22" s="256"/>
      <c r="AF22" s="256"/>
      <c r="AG22" s="256"/>
      <c r="AH22" s="256"/>
      <c r="AI22" s="256"/>
      <c r="AJ22" s="256"/>
      <c r="AK22" s="256"/>
      <c r="AL22" s="256"/>
      <c r="AM22" s="256"/>
      <c r="AN22" s="256"/>
      <c r="AO22" s="256"/>
      <c r="AP22" s="256"/>
      <c r="AQ22" s="256"/>
      <c r="AR22" s="256"/>
      <c r="AS22" s="256"/>
      <c r="AT22" s="256"/>
      <c r="AU22" s="256"/>
      <c r="AV22" s="256"/>
      <c r="AW22" s="256"/>
      <c r="AX22" s="256"/>
      <c r="AY22" s="256"/>
      <c r="AZ22" s="256"/>
      <c r="BA22" s="256"/>
      <c r="BB22" s="256"/>
      <c r="BC22" s="256"/>
      <c r="BD22" s="256"/>
      <c r="BE22" s="256"/>
      <c r="BF22" s="256"/>
      <c r="BG22" s="256"/>
      <c r="BH22" s="256"/>
      <c r="BI22" s="256"/>
      <c r="BJ22" s="256"/>
      <c r="BK22" s="256"/>
      <c r="BL22" s="256"/>
      <c r="BM22" s="256"/>
      <c r="BN22" s="256"/>
      <c r="BO22" s="256"/>
      <c r="BP22" s="256"/>
      <c r="BQ22" s="256"/>
      <c r="BR22" s="256"/>
      <c r="BS22" s="256"/>
      <c r="BT22" s="256"/>
      <c r="BU22" s="256"/>
      <c r="BV22" s="256"/>
      <c r="BW22" s="256"/>
      <c r="BX22" s="256"/>
      <c r="BY22" s="256"/>
      <c r="BZ22" s="256"/>
      <c r="CA22" s="256"/>
      <c r="CB22" s="256"/>
      <c r="CC22" s="256"/>
      <c r="CD22" s="256"/>
      <c r="CE22" s="256"/>
      <c r="CF22" s="256"/>
      <c r="CG22" s="256"/>
      <c r="CH22" s="256"/>
      <c r="CI22" s="256"/>
      <c r="CJ22" s="256"/>
      <c r="CK22" s="256"/>
      <c r="CL22" s="256"/>
      <c r="CM22" s="256"/>
      <c r="CN22" s="256"/>
      <c r="CO22" s="256"/>
      <c r="CP22" s="256"/>
      <c r="CQ22" s="256"/>
      <c r="CR22" s="256"/>
      <c r="CS22" s="256"/>
      <c r="CT22" s="256"/>
      <c r="CU22" s="256"/>
      <c r="CV22" s="256"/>
      <c r="CW22" s="256"/>
      <c r="CX22" s="256"/>
      <c r="CY22" s="256"/>
      <c r="CZ22" s="256"/>
      <c r="DA22" s="256"/>
      <c r="DB22" s="256"/>
      <c r="DC22" s="256"/>
      <c r="DD22" s="256"/>
      <c r="DE22" s="256"/>
      <c r="DF22" s="256"/>
      <c r="DG22" s="256"/>
      <c r="DH22" s="256"/>
      <c r="DI22" s="256"/>
      <c r="DJ22" s="256"/>
      <c r="DK22" s="256"/>
      <c r="DL22" s="256"/>
      <c r="DM22" s="256"/>
      <c r="DN22" s="256"/>
      <c r="DO22" s="256"/>
      <c r="DP22" s="256"/>
      <c r="DQ22" s="256"/>
      <c r="DR22" s="256"/>
      <c r="DS22" s="256"/>
      <c r="DT22" s="256"/>
      <c r="DU22" s="256"/>
      <c r="DV22" s="256"/>
      <c r="DW22" s="256"/>
      <c r="DX22" s="256"/>
      <c r="DY22" s="256"/>
      <c r="DZ22" s="256"/>
      <c r="EA22" s="256"/>
      <c r="EB22" s="256"/>
      <c r="EC22" s="256"/>
      <c r="ED22" s="256"/>
      <c r="EE22" s="256"/>
      <c r="EF22" s="256"/>
      <c r="EG22" s="256"/>
      <c r="EH22" s="256"/>
      <c r="EI22" s="256"/>
      <c r="EJ22" s="256"/>
      <c r="EK22" s="256"/>
      <c r="EL22" s="256"/>
      <c r="EM22" s="256"/>
      <c r="EN22" s="256"/>
      <c r="EO22" s="256"/>
      <c r="EP22" s="256"/>
      <c r="EQ22" s="256"/>
      <c r="ER22" s="256"/>
      <c r="ES22" s="256"/>
      <c r="ET22" s="256"/>
      <c r="EU22" s="256"/>
      <c r="EV22" s="256"/>
      <c r="EW22" s="256"/>
      <c r="EX22" s="256"/>
      <c r="EY22" s="256"/>
      <c r="EZ22" s="256"/>
      <c r="FA22" s="256"/>
      <c r="FB22" s="256"/>
      <c r="FC22" s="256"/>
      <c r="FD22" s="256"/>
      <c r="FE22" s="256"/>
      <c r="FF22" s="256"/>
      <c r="FG22" s="256"/>
      <c r="FH22" s="256"/>
      <c r="FI22" s="256"/>
      <c r="FJ22" s="256"/>
      <c r="FK22" s="256"/>
      <c r="FL22" s="256"/>
      <c r="FM22" s="256"/>
      <c r="FN22" s="256"/>
      <c r="FO22" s="256"/>
      <c r="FP22" s="256"/>
      <c r="FQ22" s="256"/>
      <c r="FR22" s="256"/>
      <c r="FS22" s="256"/>
      <c r="FT22" s="256"/>
      <c r="FU22" s="256"/>
      <c r="FV22" s="256"/>
      <c r="FW22" s="256"/>
      <c r="FX22" s="256"/>
      <c r="FY22" s="256"/>
      <c r="FZ22" s="256"/>
      <c r="GA22" s="256"/>
      <c r="GB22" s="256"/>
      <c r="GC22" s="256"/>
      <c r="GD22" s="256"/>
      <c r="GE22" s="256"/>
      <c r="GF22" s="256"/>
      <c r="GG22" s="256"/>
      <c r="GH22" s="256"/>
      <c r="GI22" s="256"/>
      <c r="GJ22" s="256"/>
      <c r="GK22" s="256"/>
      <c r="GL22" s="256"/>
      <c r="GM22" s="256"/>
      <c r="GN22" s="256"/>
      <c r="GO22" s="256"/>
      <c r="GP22" s="256"/>
      <c r="GQ22" s="256"/>
      <c r="GR22" s="256"/>
      <c r="GS22" s="256"/>
      <c r="GT22" s="256"/>
      <c r="GU22" s="256"/>
      <c r="GV22" s="256"/>
      <c r="GW22" s="256"/>
      <c r="GX22" s="256"/>
      <c r="GY22" s="256"/>
      <c r="GZ22" s="256"/>
      <c r="HA22" s="256"/>
      <c r="HB22" s="256"/>
      <c r="HC22" s="256"/>
      <c r="HD22" s="256"/>
      <c r="HE22" s="256"/>
      <c r="HF22" s="256"/>
      <c r="HG22" s="256"/>
      <c r="HH22" s="256"/>
      <c r="HI22" s="256"/>
      <c r="HJ22" s="256"/>
      <c r="HK22" s="256"/>
      <c r="HL22" s="256"/>
      <c r="HM22" s="256"/>
      <c r="HN22" s="256"/>
      <c r="HO22" s="256"/>
      <c r="HP22" s="256"/>
      <c r="HQ22" s="256"/>
      <c r="HR22" s="256"/>
      <c r="HS22" s="256"/>
      <c r="HT22" s="256"/>
      <c r="HU22" s="256"/>
      <c r="HV22" s="256"/>
      <c r="HW22" s="256"/>
      <c r="HX22" s="256"/>
      <c r="HY22" s="256"/>
      <c r="HZ22" s="256"/>
      <c r="IA22" s="256"/>
      <c r="IB22" s="256"/>
      <c r="IC22" s="256"/>
      <c r="ID22" s="256"/>
      <c r="IE22" s="256"/>
      <c r="IF22" s="256"/>
      <c r="IG22" s="256"/>
      <c r="IH22" s="256"/>
      <c r="II22" s="256"/>
      <c r="IJ22" s="256"/>
      <c r="IK22" s="256"/>
      <c r="IL22" s="256"/>
      <c r="IM22" s="256"/>
      <c r="IN22" s="256"/>
      <c r="IO22" s="256"/>
      <c r="IP22" s="256"/>
      <c r="IQ22" s="256"/>
      <c r="IR22" s="256"/>
      <c r="IS22" s="256"/>
      <c r="IT22" s="256"/>
      <c r="IU22" s="256"/>
      <c r="IV22" s="256"/>
      <c r="IW22" s="256"/>
      <c r="IX22" s="256"/>
      <c r="IY22" s="256"/>
      <c r="IZ22" s="256"/>
      <c r="JA22" s="256"/>
      <c r="JB22" s="256"/>
    </row>
    <row r="23" spans="1:262" ht="23.25" customHeight="1">
      <c r="A23" s="305" t="s">
        <v>212</v>
      </c>
      <c r="B23" s="282"/>
      <c r="C23" s="320"/>
      <c r="D23" s="320"/>
      <c r="E23" s="320"/>
      <c r="F23" s="320"/>
      <c r="G23" s="320"/>
      <c r="H23" s="320"/>
      <c r="I23" s="338"/>
      <c r="J23" s="320"/>
      <c r="K23" s="320"/>
      <c r="L23" s="320"/>
      <c r="M23" s="338"/>
      <c r="N23" s="284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38"/>
      <c r="Z23" s="338"/>
      <c r="AA23" s="338"/>
      <c r="AB23" s="284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305"/>
      <c r="AP23" s="305"/>
      <c r="AQ23" s="305"/>
      <c r="AR23" s="305"/>
      <c r="AS23" s="305"/>
      <c r="AT23" s="305"/>
      <c r="AU23" s="305"/>
      <c r="AV23" s="305"/>
      <c r="AW23" s="305"/>
      <c r="AX23" s="305"/>
      <c r="AY23" s="305"/>
      <c r="AZ23" s="305"/>
      <c r="BA23" s="305"/>
      <c r="BB23" s="305"/>
      <c r="BC23" s="305"/>
      <c r="BD23" s="305"/>
      <c r="BE23" s="305"/>
      <c r="BF23" s="305"/>
      <c r="BG23" s="305"/>
      <c r="BH23" s="305"/>
      <c r="BI23" s="305"/>
      <c r="BJ23" s="305"/>
      <c r="BK23" s="305"/>
      <c r="BL23" s="305"/>
      <c r="BM23" s="305"/>
      <c r="BN23" s="305"/>
      <c r="BO23" s="305"/>
      <c r="BP23" s="305"/>
      <c r="BQ23" s="305"/>
      <c r="BR23" s="305"/>
      <c r="BS23" s="305"/>
      <c r="BT23" s="305"/>
      <c r="BU23" s="305"/>
      <c r="BV23" s="305"/>
      <c r="BW23" s="305"/>
      <c r="BX23" s="305"/>
      <c r="BY23" s="305"/>
      <c r="BZ23" s="305"/>
      <c r="CA23" s="305"/>
      <c r="CB23" s="305"/>
      <c r="CC23" s="305"/>
      <c r="CD23" s="305"/>
      <c r="CE23" s="305"/>
      <c r="CF23" s="305"/>
      <c r="CG23" s="305"/>
      <c r="CH23" s="305"/>
      <c r="CI23" s="305"/>
      <c r="CJ23" s="305"/>
      <c r="CK23" s="305"/>
      <c r="CL23" s="305"/>
      <c r="CM23" s="305"/>
      <c r="CN23" s="305"/>
      <c r="CO23" s="305"/>
      <c r="CP23" s="305"/>
      <c r="CQ23" s="305"/>
      <c r="CR23" s="305"/>
      <c r="CS23" s="305"/>
      <c r="CT23" s="305"/>
      <c r="CU23" s="305"/>
      <c r="CV23" s="305"/>
      <c r="CW23" s="305"/>
      <c r="CX23" s="305"/>
      <c r="CY23" s="305"/>
      <c r="CZ23" s="305"/>
      <c r="DA23" s="305"/>
      <c r="DB23" s="305"/>
      <c r="DC23" s="305"/>
      <c r="DD23" s="305"/>
      <c r="DE23" s="305"/>
      <c r="DF23" s="305"/>
      <c r="DG23" s="305"/>
      <c r="DH23" s="305"/>
      <c r="DI23" s="305"/>
      <c r="DJ23" s="305"/>
      <c r="DK23" s="305"/>
      <c r="DL23" s="305"/>
      <c r="DM23" s="305"/>
      <c r="DN23" s="305"/>
      <c r="DO23" s="305"/>
      <c r="DP23" s="305"/>
      <c r="DQ23" s="305"/>
      <c r="DR23" s="305"/>
      <c r="DS23" s="305"/>
      <c r="DT23" s="305"/>
      <c r="DU23" s="305"/>
      <c r="DV23" s="305"/>
      <c r="DW23" s="305"/>
      <c r="DX23" s="305"/>
      <c r="DY23" s="305"/>
      <c r="DZ23" s="305"/>
      <c r="EA23" s="305"/>
      <c r="EB23" s="305"/>
      <c r="EC23" s="305"/>
      <c r="ED23" s="305"/>
      <c r="EE23" s="305"/>
      <c r="EF23" s="305"/>
      <c r="EG23" s="305"/>
      <c r="EH23" s="305"/>
      <c r="EI23" s="305"/>
      <c r="EJ23" s="305"/>
      <c r="EK23" s="305"/>
      <c r="EL23" s="305"/>
      <c r="EM23" s="305"/>
      <c r="EN23" s="305"/>
      <c r="EO23" s="305"/>
      <c r="EP23" s="305"/>
      <c r="EQ23" s="305"/>
      <c r="ER23" s="305"/>
      <c r="ES23" s="305"/>
      <c r="ET23" s="305"/>
      <c r="EU23" s="305"/>
      <c r="EV23" s="305"/>
      <c r="EW23" s="305"/>
      <c r="EX23" s="305"/>
      <c r="EY23" s="305"/>
      <c r="EZ23" s="305"/>
      <c r="FA23" s="305"/>
      <c r="FB23" s="305"/>
      <c r="FC23" s="305"/>
      <c r="FD23" s="305"/>
      <c r="FE23" s="305"/>
      <c r="FF23" s="305"/>
      <c r="FG23" s="305"/>
      <c r="FH23" s="305"/>
      <c r="FI23" s="305"/>
      <c r="FJ23" s="305"/>
      <c r="FK23" s="305"/>
      <c r="FL23" s="305"/>
      <c r="FM23" s="305"/>
      <c r="FN23" s="305"/>
      <c r="FO23" s="305"/>
      <c r="FP23" s="305"/>
      <c r="FQ23" s="305"/>
      <c r="FR23" s="305"/>
      <c r="FS23" s="305"/>
      <c r="FT23" s="305"/>
      <c r="FU23" s="305"/>
      <c r="FV23" s="305"/>
      <c r="FW23" s="305"/>
      <c r="FX23" s="305"/>
      <c r="FY23" s="305"/>
      <c r="FZ23" s="305"/>
      <c r="GA23" s="305"/>
      <c r="GB23" s="305"/>
      <c r="GC23" s="305"/>
      <c r="GD23" s="305"/>
      <c r="GE23" s="305"/>
      <c r="GF23" s="305"/>
      <c r="GG23" s="305"/>
      <c r="GH23" s="305"/>
      <c r="GI23" s="305"/>
      <c r="GJ23" s="305"/>
      <c r="GK23" s="305"/>
      <c r="GL23" s="305"/>
      <c r="GM23" s="305"/>
      <c r="GN23" s="305"/>
      <c r="GO23" s="305"/>
      <c r="GP23" s="305"/>
      <c r="GQ23" s="305"/>
      <c r="GR23" s="305"/>
      <c r="GS23" s="305"/>
      <c r="GT23" s="305"/>
      <c r="GU23" s="305"/>
      <c r="GV23" s="305"/>
      <c r="GW23" s="305"/>
      <c r="GX23" s="305"/>
      <c r="GY23" s="305"/>
      <c r="GZ23" s="305"/>
      <c r="HA23" s="305"/>
      <c r="HB23" s="305"/>
      <c r="HC23" s="305"/>
      <c r="HD23" s="305"/>
      <c r="HE23" s="305"/>
      <c r="HF23" s="305"/>
      <c r="HG23" s="305"/>
      <c r="HH23" s="305"/>
      <c r="HI23" s="305"/>
      <c r="HJ23" s="305"/>
      <c r="HK23" s="305"/>
      <c r="HL23" s="305"/>
      <c r="HM23" s="305"/>
      <c r="HN23" s="305"/>
      <c r="HO23" s="305"/>
      <c r="HP23" s="305"/>
      <c r="HQ23" s="305"/>
      <c r="HR23" s="305"/>
      <c r="HS23" s="305"/>
      <c r="HT23" s="305"/>
      <c r="HU23" s="305"/>
      <c r="HV23" s="305"/>
      <c r="HW23" s="305"/>
      <c r="HX23" s="305"/>
      <c r="HY23" s="305"/>
      <c r="HZ23" s="305"/>
      <c r="IA23" s="305"/>
      <c r="IB23" s="305"/>
      <c r="IC23" s="305"/>
      <c r="ID23" s="305"/>
      <c r="IE23" s="305"/>
      <c r="IF23" s="305"/>
      <c r="IG23" s="305"/>
      <c r="IH23" s="305"/>
      <c r="II23" s="305"/>
      <c r="IJ23" s="305"/>
      <c r="IK23" s="305"/>
      <c r="IL23" s="305"/>
      <c r="IM23" s="305"/>
      <c r="IN23" s="305"/>
      <c r="IO23" s="305"/>
      <c r="IP23" s="305"/>
      <c r="IQ23" s="305"/>
      <c r="IR23" s="305"/>
      <c r="IS23" s="305"/>
      <c r="IT23" s="305"/>
      <c r="IU23" s="305"/>
      <c r="IV23" s="305"/>
      <c r="IW23" s="305"/>
      <c r="IX23" s="305"/>
      <c r="IY23" s="305"/>
      <c r="IZ23" s="305"/>
      <c r="JA23" s="305"/>
      <c r="JB23" s="305"/>
    </row>
    <row r="24" spans="1:262" ht="23.25" customHeight="1">
      <c r="A24" s="256" t="s">
        <v>213</v>
      </c>
      <c r="B24" s="262"/>
      <c r="C24" s="173">
        <v>0</v>
      </c>
      <c r="D24" s="173"/>
      <c r="E24" s="127"/>
      <c r="F24" s="173">
        <v>0</v>
      </c>
      <c r="G24" s="127"/>
      <c r="H24" s="173">
        <v>0</v>
      </c>
      <c r="I24" s="127"/>
      <c r="J24" s="173">
        <v>0</v>
      </c>
      <c r="K24" s="173"/>
      <c r="L24" s="173">
        <v>0</v>
      </c>
      <c r="M24" s="173"/>
      <c r="N24" s="144">
        <f>'PL6-7'!E76</f>
        <v>75960</v>
      </c>
      <c r="O24" s="333"/>
      <c r="P24" s="127">
        <v>0</v>
      </c>
      <c r="Q24" s="333"/>
      <c r="R24" s="139">
        <v>0</v>
      </c>
      <c r="S24" s="141"/>
      <c r="T24" s="127">
        <v>0</v>
      </c>
      <c r="U24" s="141"/>
      <c r="V24" s="127">
        <v>0</v>
      </c>
      <c r="W24" s="300"/>
      <c r="X24" s="267">
        <f>V24+N24</f>
        <v>75960</v>
      </c>
      <c r="Y24" s="300"/>
      <c r="Z24" s="136">
        <v>1354</v>
      </c>
      <c r="AA24" s="136"/>
      <c r="AB24" s="135">
        <f>X24+Z24</f>
        <v>77314</v>
      </c>
      <c r="AC24" s="272"/>
      <c r="AD24" s="300"/>
    </row>
    <row r="25" spans="1:262" s="305" customFormat="1" ht="23.25" customHeight="1">
      <c r="A25" s="256" t="s">
        <v>214</v>
      </c>
      <c r="B25" s="262"/>
      <c r="C25" s="127">
        <v>0</v>
      </c>
      <c r="D25" s="127"/>
      <c r="E25" s="127"/>
      <c r="F25" s="127">
        <v>0</v>
      </c>
      <c r="G25" s="127"/>
      <c r="H25" s="127">
        <v>0</v>
      </c>
      <c r="I25" s="127"/>
      <c r="J25" s="127">
        <v>0</v>
      </c>
      <c r="K25" s="127"/>
      <c r="L25" s="127">
        <v>0</v>
      </c>
      <c r="M25" s="173"/>
      <c r="N25" s="131">
        <v>0</v>
      </c>
      <c r="O25" s="333"/>
      <c r="P25" s="333">
        <f>'PL6-7'!E55+'PL6-7'!E66</f>
        <v>20456</v>
      </c>
      <c r="Q25" s="333"/>
      <c r="R25" s="137">
        <f>'PL6-7'!E43+'PL6-7'!E64-'SH8'!N25</f>
        <v>-2584</v>
      </c>
      <c r="S25" s="333"/>
      <c r="T25" s="100">
        <v>0</v>
      </c>
      <c r="U25" s="333"/>
      <c r="V25" s="103">
        <f>P25+R25</f>
        <v>17872</v>
      </c>
      <c r="W25" s="333"/>
      <c r="X25" s="267">
        <f>V25+N25</f>
        <v>17872</v>
      </c>
      <c r="Y25" s="300"/>
      <c r="Z25" s="148">
        <v>0</v>
      </c>
      <c r="AA25" s="136"/>
      <c r="AB25" s="178">
        <f>X25+Z25</f>
        <v>17872</v>
      </c>
      <c r="AC25" s="272"/>
      <c r="AD25" s="256"/>
      <c r="AE25" s="256"/>
      <c r="AF25" s="256"/>
      <c r="AG25" s="256"/>
      <c r="AH25" s="256"/>
      <c r="AI25" s="256"/>
      <c r="AJ25" s="256"/>
      <c r="AK25" s="256"/>
      <c r="AL25" s="256"/>
      <c r="AM25" s="256"/>
      <c r="AN25" s="256"/>
      <c r="AO25" s="256"/>
      <c r="AP25" s="256"/>
      <c r="AQ25" s="256"/>
      <c r="AR25" s="256"/>
      <c r="AS25" s="256"/>
      <c r="AT25" s="256"/>
      <c r="AU25" s="256"/>
      <c r="AV25" s="256"/>
      <c r="AW25" s="256"/>
      <c r="AX25" s="256"/>
      <c r="AY25" s="256"/>
      <c r="AZ25" s="256"/>
      <c r="BA25" s="256"/>
      <c r="BB25" s="256"/>
      <c r="BC25" s="256"/>
      <c r="BD25" s="256"/>
      <c r="BE25" s="256"/>
      <c r="BF25" s="256"/>
      <c r="BG25" s="256"/>
      <c r="BH25" s="256"/>
      <c r="BI25" s="256"/>
      <c r="BJ25" s="256"/>
      <c r="BK25" s="256"/>
      <c r="BL25" s="256"/>
      <c r="BM25" s="256"/>
      <c r="BN25" s="256"/>
      <c r="BO25" s="256"/>
      <c r="BP25" s="256"/>
      <c r="BQ25" s="256"/>
      <c r="BR25" s="256"/>
      <c r="BS25" s="256"/>
      <c r="BT25" s="256"/>
      <c r="BU25" s="256"/>
      <c r="BV25" s="256"/>
      <c r="BW25" s="256"/>
      <c r="BX25" s="256"/>
      <c r="BY25" s="256"/>
      <c r="BZ25" s="256"/>
      <c r="CA25" s="256"/>
      <c r="CB25" s="256"/>
      <c r="CC25" s="256"/>
      <c r="CD25" s="256"/>
      <c r="CE25" s="256"/>
      <c r="CF25" s="256"/>
      <c r="CG25" s="256"/>
      <c r="CH25" s="256"/>
      <c r="CI25" s="256"/>
      <c r="CJ25" s="256"/>
      <c r="CK25" s="256"/>
      <c r="CL25" s="256"/>
      <c r="CM25" s="256"/>
      <c r="CN25" s="256"/>
      <c r="CO25" s="256"/>
      <c r="CP25" s="256"/>
      <c r="CQ25" s="256"/>
      <c r="CR25" s="256"/>
      <c r="CS25" s="256"/>
      <c r="CT25" s="256"/>
      <c r="CU25" s="256"/>
      <c r="CV25" s="256"/>
      <c r="CW25" s="256"/>
      <c r="CX25" s="256"/>
      <c r="CY25" s="256"/>
      <c r="CZ25" s="256"/>
      <c r="DA25" s="256"/>
      <c r="DB25" s="256"/>
      <c r="DC25" s="256"/>
      <c r="DD25" s="256"/>
      <c r="DE25" s="256"/>
      <c r="DF25" s="256"/>
      <c r="DG25" s="256"/>
      <c r="DH25" s="256"/>
      <c r="DI25" s="256"/>
      <c r="DJ25" s="256"/>
      <c r="DK25" s="256"/>
      <c r="DL25" s="256"/>
      <c r="DM25" s="256"/>
      <c r="DN25" s="256"/>
      <c r="DO25" s="256"/>
      <c r="DP25" s="256"/>
      <c r="DQ25" s="256"/>
      <c r="DR25" s="256"/>
      <c r="DS25" s="256"/>
      <c r="DT25" s="256"/>
      <c r="DU25" s="256"/>
      <c r="DV25" s="256"/>
      <c r="DW25" s="256"/>
      <c r="DX25" s="256"/>
      <c r="DY25" s="256"/>
      <c r="DZ25" s="256"/>
      <c r="EA25" s="256"/>
      <c r="EB25" s="256"/>
      <c r="EC25" s="256"/>
      <c r="ED25" s="256"/>
      <c r="EE25" s="256"/>
      <c r="EF25" s="256"/>
      <c r="EG25" s="256"/>
      <c r="EH25" s="256"/>
      <c r="EI25" s="256"/>
      <c r="EJ25" s="256"/>
      <c r="EK25" s="256"/>
      <c r="EL25" s="256"/>
      <c r="EM25" s="256"/>
      <c r="EN25" s="256"/>
      <c r="EO25" s="256"/>
      <c r="EP25" s="256"/>
      <c r="EQ25" s="256"/>
      <c r="ER25" s="256"/>
      <c r="ES25" s="256"/>
      <c r="ET25" s="256"/>
      <c r="EU25" s="256"/>
      <c r="EV25" s="256"/>
      <c r="EW25" s="256"/>
      <c r="EX25" s="256"/>
      <c r="EY25" s="256"/>
      <c r="EZ25" s="256"/>
      <c r="FA25" s="256"/>
      <c r="FB25" s="256"/>
      <c r="FC25" s="256"/>
      <c r="FD25" s="256"/>
      <c r="FE25" s="256"/>
      <c r="FF25" s="256"/>
      <c r="FG25" s="256"/>
      <c r="FH25" s="256"/>
      <c r="FI25" s="256"/>
      <c r="FJ25" s="256"/>
      <c r="FK25" s="256"/>
      <c r="FL25" s="256"/>
      <c r="FM25" s="256"/>
      <c r="FN25" s="256"/>
      <c r="FO25" s="256"/>
      <c r="FP25" s="256"/>
      <c r="FQ25" s="256"/>
      <c r="FR25" s="256"/>
      <c r="FS25" s="256"/>
      <c r="FT25" s="256"/>
      <c r="FU25" s="256"/>
      <c r="FV25" s="256"/>
      <c r="FW25" s="256"/>
      <c r="FX25" s="256"/>
      <c r="FY25" s="256"/>
      <c r="FZ25" s="256"/>
      <c r="GA25" s="256"/>
      <c r="GB25" s="256"/>
      <c r="GC25" s="256"/>
      <c r="GD25" s="256"/>
      <c r="GE25" s="256"/>
      <c r="GF25" s="256"/>
      <c r="GG25" s="256"/>
      <c r="GH25" s="256"/>
      <c r="GI25" s="256"/>
      <c r="GJ25" s="256"/>
      <c r="GK25" s="256"/>
      <c r="GL25" s="256"/>
      <c r="GM25" s="256"/>
      <c r="GN25" s="256"/>
      <c r="GO25" s="256"/>
      <c r="GP25" s="256"/>
      <c r="GQ25" s="256"/>
      <c r="GR25" s="256"/>
      <c r="GS25" s="256"/>
      <c r="GT25" s="256"/>
      <c r="GU25" s="256"/>
      <c r="GV25" s="256"/>
      <c r="GW25" s="256"/>
      <c r="GX25" s="256"/>
      <c r="GY25" s="256"/>
      <c r="GZ25" s="256"/>
      <c r="HA25" s="256"/>
      <c r="HB25" s="256"/>
      <c r="HC25" s="256"/>
      <c r="HD25" s="256"/>
      <c r="HE25" s="256"/>
      <c r="HF25" s="256"/>
      <c r="HG25" s="256"/>
      <c r="HH25" s="256"/>
      <c r="HI25" s="256"/>
      <c r="HJ25" s="256"/>
      <c r="HK25" s="256"/>
      <c r="HL25" s="256"/>
      <c r="HM25" s="256"/>
      <c r="HN25" s="256"/>
      <c r="HO25" s="256"/>
      <c r="HP25" s="256"/>
      <c r="HQ25" s="256"/>
      <c r="HR25" s="256"/>
      <c r="HS25" s="256"/>
      <c r="HT25" s="256"/>
      <c r="HU25" s="256"/>
      <c r="HV25" s="256"/>
      <c r="HW25" s="256"/>
      <c r="HX25" s="256"/>
      <c r="HY25" s="256"/>
      <c r="HZ25" s="256"/>
      <c r="IA25" s="256"/>
      <c r="IB25" s="256"/>
      <c r="IC25" s="256"/>
      <c r="ID25" s="256"/>
      <c r="IE25" s="256"/>
      <c r="IF25" s="256"/>
      <c r="IG25" s="256"/>
      <c r="IH25" s="256"/>
      <c r="II25" s="256"/>
      <c r="IJ25" s="256"/>
      <c r="IK25" s="256"/>
      <c r="IL25" s="256"/>
      <c r="IM25" s="256"/>
      <c r="IN25" s="256"/>
      <c r="IO25" s="256"/>
      <c r="IP25" s="256"/>
      <c r="IQ25" s="256"/>
      <c r="IR25" s="256"/>
      <c r="IS25" s="256"/>
      <c r="IT25" s="256"/>
      <c r="IU25" s="256"/>
      <c r="IV25" s="256"/>
      <c r="IW25" s="256"/>
      <c r="IX25" s="256"/>
      <c r="IY25" s="256"/>
      <c r="IZ25" s="256"/>
      <c r="JA25" s="256"/>
      <c r="JB25" s="256"/>
    </row>
    <row r="26" spans="1:262" ht="24" customHeight="1">
      <c r="A26" s="305" t="s">
        <v>154</v>
      </c>
      <c r="B26" s="282"/>
      <c r="C26" s="237">
        <f>SUM(C24:C25)</f>
        <v>0</v>
      </c>
      <c r="D26" s="69"/>
      <c r="E26" s="133"/>
      <c r="F26" s="237">
        <f>SUM(F24:F25)</f>
        <v>0</v>
      </c>
      <c r="G26" s="133"/>
      <c r="H26" s="237">
        <f>SUM(H24:H25)</f>
        <v>0</v>
      </c>
      <c r="I26" s="133"/>
      <c r="J26" s="237">
        <f>SUM(J24:J25)</f>
        <v>0</v>
      </c>
      <c r="K26" s="69"/>
      <c r="L26" s="237">
        <f>SUM(L24:L25)</f>
        <v>0</v>
      </c>
      <c r="M26" s="147"/>
      <c r="N26" s="235">
        <f>SUM(N24:N25)</f>
        <v>75960</v>
      </c>
      <c r="O26" s="320"/>
      <c r="P26" s="238">
        <f>SUM(P24:P25)</f>
        <v>20456</v>
      </c>
      <c r="Q26" s="93"/>
      <c r="R26" s="238">
        <f>SUM(R24:R25)</f>
        <v>-2584</v>
      </c>
      <c r="S26" s="93"/>
      <c r="T26" s="237">
        <f>SUM(T24:T25)</f>
        <v>0</v>
      </c>
      <c r="U26" s="93"/>
      <c r="V26" s="238">
        <f>SUM(V24:V25)</f>
        <v>17872</v>
      </c>
      <c r="W26" s="93"/>
      <c r="X26" s="238">
        <f>SUM(X24:X25)</f>
        <v>93832</v>
      </c>
      <c r="Y26" s="338"/>
      <c r="Z26" s="238">
        <f>SUM(Z24:Z25)</f>
        <v>1354</v>
      </c>
      <c r="AA26" s="138"/>
      <c r="AB26" s="238">
        <f>SUM(AB24:AB25)</f>
        <v>95186</v>
      </c>
      <c r="AC26" s="322"/>
      <c r="AD26" s="305"/>
      <c r="AE26" s="305"/>
      <c r="AF26" s="305"/>
      <c r="AG26" s="305"/>
      <c r="AH26" s="305"/>
      <c r="AI26" s="305"/>
      <c r="AJ26" s="305"/>
      <c r="AK26" s="305"/>
      <c r="AL26" s="305"/>
      <c r="AM26" s="305"/>
      <c r="AN26" s="305"/>
      <c r="AO26" s="305"/>
      <c r="AP26" s="305"/>
      <c r="AQ26" s="305"/>
      <c r="AR26" s="305"/>
      <c r="AS26" s="305"/>
      <c r="AT26" s="305"/>
      <c r="AU26" s="305"/>
      <c r="AV26" s="305"/>
      <c r="AW26" s="305"/>
      <c r="AX26" s="305"/>
      <c r="AY26" s="305"/>
      <c r="AZ26" s="305"/>
      <c r="BA26" s="305"/>
      <c r="BB26" s="305"/>
      <c r="BC26" s="305"/>
      <c r="BD26" s="305"/>
      <c r="BE26" s="305"/>
      <c r="BF26" s="305"/>
      <c r="BG26" s="305"/>
      <c r="BH26" s="305"/>
      <c r="BI26" s="305"/>
      <c r="BJ26" s="305"/>
      <c r="BK26" s="305"/>
      <c r="BL26" s="305"/>
      <c r="BM26" s="305"/>
      <c r="BN26" s="305"/>
      <c r="BO26" s="305"/>
      <c r="BP26" s="305"/>
      <c r="BQ26" s="305"/>
      <c r="BR26" s="305"/>
      <c r="BS26" s="305"/>
      <c r="BT26" s="305"/>
      <c r="BU26" s="305"/>
      <c r="BV26" s="305"/>
      <c r="BW26" s="305"/>
      <c r="BX26" s="305"/>
      <c r="BY26" s="305"/>
      <c r="BZ26" s="305"/>
      <c r="CA26" s="305"/>
      <c r="CB26" s="305"/>
      <c r="CC26" s="305"/>
      <c r="CD26" s="305"/>
      <c r="CE26" s="305"/>
      <c r="CF26" s="305"/>
      <c r="CG26" s="305"/>
      <c r="CH26" s="305"/>
      <c r="CI26" s="305"/>
      <c r="CJ26" s="305"/>
      <c r="CK26" s="305"/>
      <c r="CL26" s="305"/>
      <c r="CM26" s="305"/>
      <c r="CN26" s="305"/>
      <c r="CO26" s="305"/>
      <c r="CP26" s="305"/>
      <c r="CQ26" s="305"/>
      <c r="CR26" s="305"/>
      <c r="CS26" s="305"/>
      <c r="CT26" s="305"/>
      <c r="CU26" s="305"/>
      <c r="CV26" s="305"/>
      <c r="CW26" s="305"/>
      <c r="CX26" s="305"/>
      <c r="CY26" s="305"/>
      <c r="CZ26" s="305"/>
      <c r="DA26" s="305"/>
      <c r="DB26" s="305"/>
      <c r="DC26" s="305"/>
      <c r="DD26" s="305"/>
      <c r="DE26" s="305"/>
      <c r="DF26" s="305"/>
      <c r="DG26" s="305"/>
      <c r="DH26" s="305"/>
      <c r="DI26" s="305"/>
      <c r="DJ26" s="305"/>
      <c r="DK26" s="305"/>
      <c r="DL26" s="305"/>
      <c r="DM26" s="305"/>
      <c r="DN26" s="305"/>
      <c r="DO26" s="305"/>
      <c r="DP26" s="305"/>
      <c r="DQ26" s="305"/>
      <c r="DR26" s="305"/>
      <c r="DS26" s="305"/>
      <c r="DT26" s="305"/>
      <c r="DU26" s="305"/>
      <c r="DV26" s="305"/>
      <c r="DW26" s="305"/>
      <c r="DX26" s="305"/>
      <c r="DY26" s="305"/>
      <c r="DZ26" s="305"/>
      <c r="EA26" s="305"/>
      <c r="EB26" s="305"/>
      <c r="EC26" s="305"/>
      <c r="ED26" s="305"/>
      <c r="EE26" s="305"/>
      <c r="EF26" s="305"/>
      <c r="EG26" s="305"/>
      <c r="EH26" s="305"/>
      <c r="EI26" s="305"/>
      <c r="EJ26" s="305"/>
      <c r="EK26" s="305"/>
      <c r="EL26" s="305"/>
      <c r="EM26" s="305"/>
      <c r="EN26" s="305"/>
      <c r="EO26" s="305"/>
      <c r="EP26" s="305"/>
      <c r="EQ26" s="305"/>
      <c r="ER26" s="305"/>
      <c r="ES26" s="305"/>
      <c r="ET26" s="305"/>
      <c r="EU26" s="305"/>
      <c r="EV26" s="305"/>
      <c r="EW26" s="305"/>
      <c r="EX26" s="305"/>
      <c r="EY26" s="305"/>
      <c r="EZ26" s="305"/>
      <c r="FA26" s="305"/>
      <c r="FB26" s="305"/>
      <c r="FC26" s="305"/>
      <c r="FD26" s="305"/>
      <c r="FE26" s="305"/>
      <c r="FF26" s="305"/>
      <c r="FG26" s="305"/>
      <c r="FH26" s="305"/>
      <c r="FI26" s="305"/>
      <c r="FJ26" s="305"/>
      <c r="FK26" s="305"/>
      <c r="FL26" s="305"/>
      <c r="FM26" s="305"/>
      <c r="FN26" s="305"/>
      <c r="FO26" s="305"/>
      <c r="FP26" s="305"/>
      <c r="FQ26" s="305"/>
      <c r="FR26" s="305"/>
      <c r="FS26" s="305"/>
      <c r="FT26" s="305"/>
      <c r="FU26" s="305"/>
      <c r="FV26" s="305"/>
      <c r="FW26" s="305"/>
      <c r="FX26" s="305"/>
      <c r="FY26" s="305"/>
      <c r="FZ26" s="305"/>
      <c r="GA26" s="305"/>
      <c r="GB26" s="305"/>
      <c r="GC26" s="305"/>
      <c r="GD26" s="305"/>
      <c r="GE26" s="305"/>
      <c r="GF26" s="305"/>
      <c r="GG26" s="305"/>
      <c r="GH26" s="305"/>
      <c r="GI26" s="305"/>
      <c r="GJ26" s="305"/>
      <c r="GK26" s="305"/>
      <c r="GL26" s="305"/>
      <c r="GM26" s="305"/>
      <c r="GN26" s="305"/>
      <c r="GO26" s="305"/>
      <c r="GP26" s="305"/>
      <c r="GQ26" s="305"/>
      <c r="GR26" s="305"/>
      <c r="GS26" s="305"/>
      <c r="GT26" s="305"/>
      <c r="GU26" s="305"/>
      <c r="GV26" s="305"/>
      <c r="GW26" s="305"/>
      <c r="GX26" s="305"/>
      <c r="GY26" s="305"/>
      <c r="GZ26" s="305"/>
      <c r="HA26" s="305"/>
      <c r="HB26" s="305"/>
      <c r="HC26" s="305"/>
      <c r="HD26" s="305"/>
      <c r="HE26" s="305"/>
      <c r="HF26" s="305"/>
      <c r="HG26" s="305"/>
      <c r="HH26" s="305"/>
      <c r="HI26" s="305"/>
      <c r="HJ26" s="305"/>
      <c r="HK26" s="305"/>
      <c r="HL26" s="305"/>
      <c r="HM26" s="305"/>
      <c r="HN26" s="305"/>
      <c r="HO26" s="305"/>
      <c r="HP26" s="305"/>
      <c r="HQ26" s="305"/>
      <c r="HR26" s="305"/>
      <c r="HS26" s="305"/>
      <c r="HT26" s="305"/>
      <c r="HU26" s="305"/>
      <c r="HV26" s="305"/>
      <c r="HW26" s="305"/>
      <c r="HX26" s="305"/>
      <c r="HY26" s="305"/>
      <c r="HZ26" s="305"/>
      <c r="IA26" s="305"/>
      <c r="IB26" s="305"/>
      <c r="IC26" s="305"/>
      <c r="ID26" s="305"/>
      <c r="IE26" s="305"/>
      <c r="IF26" s="305"/>
      <c r="IG26" s="305"/>
      <c r="IH26" s="305"/>
      <c r="II26" s="305"/>
      <c r="IJ26" s="305"/>
      <c r="IK26" s="305"/>
      <c r="IL26" s="305"/>
      <c r="IM26" s="305"/>
      <c r="IN26" s="305"/>
      <c r="IO26" s="305"/>
      <c r="IP26" s="305"/>
      <c r="IQ26" s="305"/>
      <c r="IR26" s="305"/>
      <c r="IS26" s="305"/>
      <c r="IT26" s="305"/>
      <c r="IU26" s="305"/>
      <c r="IV26" s="305"/>
      <c r="IW26" s="305"/>
      <c r="IX26" s="305"/>
      <c r="IY26" s="305"/>
      <c r="IZ26" s="305"/>
      <c r="JA26" s="305"/>
      <c r="JB26" s="305"/>
    </row>
    <row r="27" spans="1:262" ht="14.4" customHeight="1">
      <c r="A27" s="305"/>
      <c r="B27" s="282"/>
      <c r="C27" s="69"/>
      <c r="D27" s="69"/>
      <c r="E27" s="133"/>
      <c r="F27" s="69"/>
      <c r="G27" s="133"/>
      <c r="H27" s="69"/>
      <c r="I27" s="133"/>
      <c r="J27" s="69"/>
      <c r="K27" s="69"/>
      <c r="L27" s="69"/>
      <c r="M27" s="147"/>
      <c r="N27" s="170"/>
      <c r="O27" s="320"/>
      <c r="P27" s="170"/>
      <c r="Q27" s="93"/>
      <c r="R27" s="170"/>
      <c r="S27" s="93"/>
      <c r="T27" s="69"/>
      <c r="U27" s="93"/>
      <c r="V27" s="170"/>
      <c r="W27" s="93"/>
      <c r="X27" s="170"/>
      <c r="Y27" s="338"/>
      <c r="Z27" s="170"/>
      <c r="AA27" s="138"/>
      <c r="AB27" s="170"/>
      <c r="AC27" s="322"/>
      <c r="AD27" s="305"/>
      <c r="AE27" s="305"/>
      <c r="AF27" s="305"/>
      <c r="AG27" s="305"/>
      <c r="AH27" s="305"/>
      <c r="AI27" s="305"/>
      <c r="AJ27" s="305"/>
      <c r="AK27" s="305"/>
      <c r="AL27" s="305"/>
      <c r="AM27" s="305"/>
      <c r="AN27" s="305"/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5"/>
      <c r="BP27" s="305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5"/>
      <c r="CC27" s="305"/>
      <c r="CD27" s="305"/>
      <c r="CE27" s="305"/>
      <c r="CF27" s="305"/>
      <c r="CG27" s="305"/>
      <c r="CH27" s="305"/>
      <c r="CI27" s="305"/>
      <c r="CJ27" s="305"/>
      <c r="CK27" s="305"/>
      <c r="CL27" s="305"/>
      <c r="CM27" s="305"/>
      <c r="CN27" s="305"/>
      <c r="CO27" s="305"/>
      <c r="CP27" s="305"/>
      <c r="CQ27" s="305"/>
      <c r="CR27" s="305"/>
      <c r="CS27" s="305"/>
      <c r="CT27" s="305"/>
      <c r="CU27" s="305"/>
      <c r="CV27" s="305"/>
      <c r="CW27" s="305"/>
      <c r="CX27" s="305"/>
      <c r="CY27" s="305"/>
      <c r="CZ27" s="305"/>
      <c r="DA27" s="305"/>
      <c r="DB27" s="305"/>
      <c r="DC27" s="305"/>
      <c r="DD27" s="305"/>
      <c r="DE27" s="305"/>
      <c r="DF27" s="305"/>
      <c r="DG27" s="305"/>
      <c r="DH27" s="305"/>
      <c r="DI27" s="305"/>
      <c r="DJ27" s="305"/>
      <c r="DK27" s="305"/>
      <c r="DL27" s="305"/>
      <c r="DM27" s="305"/>
      <c r="DN27" s="305"/>
      <c r="DO27" s="305"/>
      <c r="DP27" s="305"/>
      <c r="DQ27" s="305"/>
      <c r="DR27" s="305"/>
      <c r="DS27" s="305"/>
      <c r="DT27" s="305"/>
      <c r="DU27" s="305"/>
      <c r="DV27" s="305"/>
      <c r="DW27" s="305"/>
      <c r="DX27" s="305"/>
      <c r="DY27" s="305"/>
      <c r="DZ27" s="305"/>
      <c r="EA27" s="305"/>
      <c r="EB27" s="305"/>
      <c r="EC27" s="305"/>
      <c r="ED27" s="305"/>
      <c r="EE27" s="305"/>
      <c r="EF27" s="305"/>
      <c r="EG27" s="305"/>
      <c r="EH27" s="305"/>
      <c r="EI27" s="305"/>
      <c r="EJ27" s="305"/>
      <c r="EK27" s="305"/>
      <c r="EL27" s="305"/>
      <c r="EM27" s="305"/>
      <c r="EN27" s="305"/>
      <c r="EO27" s="305"/>
      <c r="EP27" s="305"/>
      <c r="EQ27" s="305"/>
      <c r="ER27" s="305"/>
      <c r="ES27" s="305"/>
      <c r="ET27" s="305"/>
      <c r="EU27" s="305"/>
      <c r="EV27" s="305"/>
      <c r="EW27" s="305"/>
      <c r="EX27" s="305"/>
      <c r="EY27" s="305"/>
      <c r="EZ27" s="305"/>
      <c r="FA27" s="305"/>
      <c r="FB27" s="305"/>
      <c r="FC27" s="305"/>
      <c r="FD27" s="305"/>
      <c r="FE27" s="305"/>
      <c r="FF27" s="305"/>
      <c r="FG27" s="305"/>
      <c r="FH27" s="305"/>
      <c r="FI27" s="305"/>
      <c r="FJ27" s="305"/>
      <c r="FK27" s="305"/>
      <c r="FL27" s="305"/>
      <c r="FM27" s="305"/>
      <c r="FN27" s="305"/>
      <c r="FO27" s="305"/>
      <c r="FP27" s="305"/>
      <c r="FQ27" s="305"/>
      <c r="FR27" s="305"/>
      <c r="FS27" s="305"/>
      <c r="FT27" s="305"/>
      <c r="FU27" s="305"/>
      <c r="FV27" s="305"/>
      <c r="FW27" s="305"/>
      <c r="FX27" s="305"/>
      <c r="FY27" s="305"/>
      <c r="FZ27" s="305"/>
      <c r="GA27" s="305"/>
      <c r="GB27" s="305"/>
      <c r="GC27" s="305"/>
      <c r="GD27" s="305"/>
      <c r="GE27" s="305"/>
      <c r="GF27" s="305"/>
      <c r="GG27" s="305"/>
      <c r="GH27" s="305"/>
      <c r="GI27" s="305"/>
      <c r="GJ27" s="305"/>
      <c r="GK27" s="305"/>
      <c r="GL27" s="305"/>
      <c r="GM27" s="305"/>
      <c r="GN27" s="305"/>
      <c r="GO27" s="305"/>
      <c r="GP27" s="305"/>
      <c r="GQ27" s="305"/>
      <c r="GR27" s="305"/>
      <c r="GS27" s="305"/>
      <c r="GT27" s="305"/>
      <c r="GU27" s="305"/>
      <c r="GV27" s="305"/>
      <c r="GW27" s="305"/>
      <c r="GX27" s="305"/>
      <c r="GY27" s="305"/>
      <c r="GZ27" s="305"/>
      <c r="HA27" s="305"/>
      <c r="HB27" s="305"/>
      <c r="HC27" s="305"/>
      <c r="HD27" s="305"/>
      <c r="HE27" s="305"/>
      <c r="HF27" s="305"/>
      <c r="HG27" s="305"/>
      <c r="HH27" s="305"/>
      <c r="HI27" s="305"/>
      <c r="HJ27" s="305"/>
      <c r="HK27" s="305"/>
      <c r="HL27" s="305"/>
      <c r="HM27" s="305"/>
      <c r="HN27" s="305"/>
      <c r="HO27" s="305"/>
      <c r="HP27" s="305"/>
      <c r="HQ27" s="305"/>
      <c r="HR27" s="305"/>
      <c r="HS27" s="305"/>
      <c r="HT27" s="305"/>
      <c r="HU27" s="305"/>
      <c r="HV27" s="305"/>
      <c r="HW27" s="305"/>
      <c r="HX27" s="305"/>
      <c r="HY27" s="305"/>
      <c r="HZ27" s="305"/>
      <c r="IA27" s="305"/>
      <c r="IB27" s="305"/>
      <c r="IC27" s="305"/>
      <c r="ID27" s="305"/>
      <c r="IE27" s="305"/>
      <c r="IF27" s="305"/>
      <c r="IG27" s="305"/>
      <c r="IH27" s="305"/>
      <c r="II27" s="305"/>
      <c r="IJ27" s="305"/>
      <c r="IK27" s="305"/>
      <c r="IL27" s="305"/>
      <c r="IM27" s="305"/>
      <c r="IN27" s="305"/>
      <c r="IO27" s="305"/>
      <c r="IP27" s="305"/>
      <c r="IQ27" s="305"/>
      <c r="IR27" s="305"/>
      <c r="IS27" s="305"/>
      <c r="IT27" s="305"/>
      <c r="IU27" s="305"/>
      <c r="IV27" s="305"/>
      <c r="IW27" s="305"/>
      <c r="IX27" s="305"/>
      <c r="IY27" s="305"/>
      <c r="IZ27" s="305"/>
      <c r="JA27" s="305"/>
      <c r="JB27" s="305"/>
    </row>
    <row r="28" spans="1:262" ht="22.2" hidden="1">
      <c r="A28" s="256" t="s">
        <v>215</v>
      </c>
      <c r="B28" s="282"/>
      <c r="C28" s="214">
        <v>0</v>
      </c>
      <c r="D28" s="128"/>
      <c r="E28" s="175"/>
      <c r="F28" s="214">
        <v>0</v>
      </c>
      <c r="G28" s="175"/>
      <c r="H28" s="214">
        <v>0</v>
      </c>
      <c r="I28" s="175"/>
      <c r="J28" s="100">
        <v>0</v>
      </c>
      <c r="K28" s="127"/>
      <c r="L28" s="100">
        <v>0</v>
      </c>
      <c r="M28" s="78"/>
      <c r="N28" s="100">
        <v>0</v>
      </c>
      <c r="O28" s="333"/>
      <c r="P28" s="100">
        <v>0</v>
      </c>
      <c r="Q28" s="179"/>
      <c r="R28" s="100">
        <v>0</v>
      </c>
      <c r="S28" s="179"/>
      <c r="T28" s="128"/>
      <c r="U28" s="179"/>
      <c r="V28" s="100">
        <f>SUM(P28:R28)</f>
        <v>0</v>
      </c>
      <c r="W28" s="179"/>
      <c r="X28" s="100">
        <f>SUM(C28:N28,V28)</f>
        <v>0</v>
      </c>
      <c r="Y28" s="300"/>
      <c r="Z28" s="100">
        <v>0</v>
      </c>
      <c r="AA28" s="176"/>
      <c r="AB28" s="100">
        <f>X28+Z28</f>
        <v>0</v>
      </c>
      <c r="AC28" s="322"/>
      <c r="AD28" s="305"/>
      <c r="AE28" s="305"/>
      <c r="AF28" s="305"/>
      <c r="AG28" s="305"/>
      <c r="AH28" s="305"/>
      <c r="AI28" s="305"/>
      <c r="AJ28" s="305"/>
      <c r="AK28" s="305"/>
      <c r="AL28" s="305"/>
      <c r="AM28" s="305"/>
      <c r="AN28" s="305"/>
      <c r="AO28" s="305"/>
      <c r="AP28" s="305"/>
      <c r="AQ28" s="305"/>
      <c r="AR28" s="305"/>
      <c r="AS28" s="305"/>
      <c r="AT28" s="305"/>
      <c r="AU28" s="305"/>
      <c r="AV28" s="305"/>
      <c r="AW28" s="305"/>
      <c r="AX28" s="305"/>
      <c r="AY28" s="305"/>
      <c r="AZ28" s="305"/>
      <c r="BA28" s="305"/>
      <c r="BB28" s="305"/>
      <c r="BC28" s="305"/>
      <c r="BD28" s="305"/>
      <c r="BE28" s="305"/>
      <c r="BF28" s="305"/>
      <c r="BG28" s="305"/>
      <c r="BH28" s="305"/>
      <c r="BI28" s="305"/>
      <c r="BJ28" s="305"/>
      <c r="BK28" s="305"/>
      <c r="BL28" s="305"/>
      <c r="BM28" s="305"/>
      <c r="BN28" s="305"/>
      <c r="BO28" s="305"/>
      <c r="BP28" s="305"/>
      <c r="BQ28" s="305"/>
      <c r="BR28" s="305"/>
      <c r="BS28" s="305"/>
      <c r="BT28" s="305"/>
      <c r="BU28" s="305"/>
      <c r="BV28" s="305"/>
      <c r="BW28" s="305"/>
      <c r="BX28" s="305"/>
      <c r="BY28" s="305"/>
      <c r="BZ28" s="305"/>
      <c r="CA28" s="305"/>
      <c r="CB28" s="305"/>
      <c r="CC28" s="305"/>
      <c r="CD28" s="305"/>
      <c r="CE28" s="305"/>
      <c r="CF28" s="305"/>
      <c r="CG28" s="305"/>
      <c r="CH28" s="305"/>
      <c r="CI28" s="305"/>
      <c r="CJ28" s="305"/>
      <c r="CK28" s="305"/>
      <c r="CL28" s="305"/>
      <c r="CM28" s="305"/>
      <c r="CN28" s="305"/>
      <c r="CO28" s="305"/>
      <c r="CP28" s="305"/>
      <c r="CQ28" s="305"/>
      <c r="CR28" s="305"/>
      <c r="CS28" s="305"/>
      <c r="CT28" s="305"/>
      <c r="CU28" s="305"/>
      <c r="CV28" s="305"/>
      <c r="CW28" s="305"/>
      <c r="CX28" s="305"/>
      <c r="CY28" s="305"/>
      <c r="CZ28" s="305"/>
      <c r="DA28" s="305"/>
      <c r="DB28" s="305"/>
      <c r="DC28" s="305"/>
      <c r="DD28" s="305"/>
      <c r="DE28" s="305"/>
      <c r="DF28" s="305"/>
      <c r="DG28" s="305"/>
      <c r="DH28" s="305"/>
      <c r="DI28" s="305"/>
      <c r="DJ28" s="305"/>
      <c r="DK28" s="305"/>
      <c r="DL28" s="305"/>
      <c r="DM28" s="305"/>
      <c r="DN28" s="305"/>
      <c r="DO28" s="305"/>
      <c r="DP28" s="305"/>
      <c r="DQ28" s="305"/>
      <c r="DR28" s="305"/>
      <c r="DS28" s="305"/>
      <c r="DT28" s="305"/>
      <c r="DU28" s="305"/>
      <c r="DV28" s="305"/>
      <c r="DW28" s="305"/>
      <c r="DX28" s="305"/>
      <c r="DY28" s="305"/>
      <c r="DZ28" s="305"/>
      <c r="EA28" s="305"/>
      <c r="EB28" s="305"/>
      <c r="EC28" s="305"/>
      <c r="ED28" s="305"/>
      <c r="EE28" s="305"/>
      <c r="EF28" s="305"/>
      <c r="EG28" s="305"/>
      <c r="EH28" s="305"/>
      <c r="EI28" s="305"/>
      <c r="EJ28" s="305"/>
      <c r="EK28" s="305"/>
      <c r="EL28" s="305"/>
      <c r="EM28" s="305"/>
      <c r="EN28" s="305"/>
      <c r="EO28" s="305"/>
      <c r="EP28" s="305"/>
      <c r="EQ28" s="305"/>
      <c r="ER28" s="305"/>
      <c r="ES28" s="305"/>
      <c r="ET28" s="305"/>
      <c r="EU28" s="305"/>
      <c r="EV28" s="305"/>
      <c r="EW28" s="305"/>
      <c r="EX28" s="305"/>
      <c r="EY28" s="305"/>
      <c r="EZ28" s="305"/>
      <c r="FA28" s="305"/>
      <c r="FB28" s="305"/>
      <c r="FC28" s="305"/>
      <c r="FD28" s="305"/>
      <c r="FE28" s="305"/>
      <c r="FF28" s="305"/>
      <c r="FG28" s="305"/>
      <c r="FH28" s="305"/>
      <c r="FI28" s="305"/>
      <c r="FJ28" s="305"/>
      <c r="FK28" s="305"/>
      <c r="FL28" s="305"/>
      <c r="FM28" s="305"/>
      <c r="FN28" s="305"/>
      <c r="FO28" s="305"/>
      <c r="FP28" s="305"/>
      <c r="FQ28" s="305"/>
      <c r="FR28" s="305"/>
      <c r="FS28" s="305"/>
      <c r="FT28" s="305"/>
      <c r="FU28" s="305"/>
      <c r="FV28" s="305"/>
      <c r="FW28" s="305"/>
      <c r="FX28" s="305"/>
      <c r="FY28" s="305"/>
      <c r="FZ28" s="305"/>
      <c r="GA28" s="305"/>
      <c r="GB28" s="305"/>
      <c r="GC28" s="305"/>
      <c r="GD28" s="305"/>
      <c r="GE28" s="305"/>
      <c r="GF28" s="305"/>
      <c r="GG28" s="305"/>
      <c r="GH28" s="305"/>
      <c r="GI28" s="305"/>
      <c r="GJ28" s="305"/>
      <c r="GK28" s="305"/>
      <c r="GL28" s="305"/>
      <c r="GM28" s="305"/>
      <c r="GN28" s="305"/>
      <c r="GO28" s="305"/>
      <c r="GP28" s="305"/>
      <c r="GQ28" s="305"/>
      <c r="GR28" s="305"/>
      <c r="GS28" s="305"/>
      <c r="GT28" s="305"/>
      <c r="GU28" s="305"/>
      <c r="GV28" s="305"/>
      <c r="GW28" s="305"/>
      <c r="GX28" s="305"/>
      <c r="GY28" s="305"/>
      <c r="GZ28" s="305"/>
      <c r="HA28" s="305"/>
      <c r="HB28" s="305"/>
      <c r="HC28" s="305"/>
      <c r="HD28" s="305"/>
      <c r="HE28" s="305"/>
      <c r="HF28" s="305"/>
      <c r="HG28" s="305"/>
      <c r="HH28" s="305"/>
      <c r="HI28" s="305"/>
      <c r="HJ28" s="305"/>
      <c r="HK28" s="305"/>
      <c r="HL28" s="305"/>
      <c r="HM28" s="305"/>
      <c r="HN28" s="305"/>
      <c r="HO28" s="305"/>
      <c r="HP28" s="305"/>
      <c r="HQ28" s="305"/>
      <c r="HR28" s="305"/>
      <c r="HS28" s="305"/>
      <c r="HT28" s="305"/>
      <c r="HU28" s="305"/>
      <c r="HV28" s="305"/>
      <c r="HW28" s="305"/>
      <c r="HX28" s="305"/>
      <c r="HY28" s="305"/>
      <c r="HZ28" s="305"/>
      <c r="IA28" s="305"/>
      <c r="IB28" s="305"/>
      <c r="IC28" s="305"/>
      <c r="ID28" s="305"/>
      <c r="IE28" s="305"/>
      <c r="IF28" s="305"/>
      <c r="IG28" s="305"/>
      <c r="IH28" s="305"/>
      <c r="II28" s="305"/>
      <c r="IJ28" s="305"/>
      <c r="IK28" s="305"/>
      <c r="IL28" s="305"/>
      <c r="IM28" s="305"/>
      <c r="IN28" s="305"/>
      <c r="IO28" s="305"/>
      <c r="IP28" s="305"/>
      <c r="IQ28" s="305"/>
      <c r="IR28" s="305"/>
      <c r="IS28" s="305"/>
      <c r="IT28" s="305"/>
      <c r="IU28" s="305"/>
      <c r="IV28" s="305"/>
      <c r="IW28" s="305"/>
      <c r="IX28" s="305"/>
      <c r="IY28" s="305"/>
      <c r="IZ28" s="305"/>
      <c r="JA28" s="305"/>
      <c r="JB28" s="305"/>
    </row>
    <row r="29" spans="1:262" s="329" customFormat="1" ht="13.2" hidden="1" customHeight="1" thickBot="1">
      <c r="A29" s="256"/>
      <c r="B29" s="262"/>
      <c r="C29" s="333"/>
      <c r="D29" s="333"/>
      <c r="E29" s="333"/>
      <c r="F29" s="333"/>
      <c r="G29" s="333"/>
      <c r="H29" s="333"/>
      <c r="I29" s="300"/>
      <c r="J29" s="333"/>
      <c r="K29" s="333"/>
      <c r="L29" s="333"/>
      <c r="M29" s="300"/>
      <c r="N29" s="267"/>
      <c r="O29" s="333"/>
      <c r="P29" s="333"/>
      <c r="Q29" s="333"/>
      <c r="R29" s="333"/>
      <c r="S29" s="333"/>
      <c r="T29" s="333"/>
      <c r="U29" s="333"/>
      <c r="V29" s="333"/>
      <c r="W29" s="333"/>
      <c r="X29" s="333"/>
      <c r="Y29" s="300"/>
      <c r="Z29" s="300"/>
      <c r="AA29" s="300"/>
      <c r="AB29" s="267"/>
      <c r="AC29" s="300"/>
      <c r="AD29" s="256"/>
      <c r="AE29" s="256"/>
      <c r="AF29" s="256"/>
      <c r="AG29" s="256"/>
      <c r="AH29" s="256"/>
      <c r="AI29" s="256"/>
      <c r="AJ29" s="256"/>
      <c r="AK29" s="256"/>
      <c r="AL29" s="256"/>
      <c r="AM29" s="256"/>
      <c r="AN29" s="256"/>
      <c r="AO29" s="256"/>
      <c r="AP29" s="256"/>
      <c r="AQ29" s="256"/>
      <c r="AR29" s="256"/>
      <c r="AS29" s="256"/>
      <c r="AT29" s="256"/>
      <c r="AU29" s="256"/>
      <c r="AV29" s="256"/>
      <c r="AW29" s="256"/>
      <c r="AX29" s="256"/>
      <c r="AY29" s="256"/>
      <c r="AZ29" s="256"/>
      <c r="BA29" s="256"/>
      <c r="BB29" s="256"/>
      <c r="BC29" s="256"/>
      <c r="BD29" s="256"/>
      <c r="BE29" s="256"/>
      <c r="BF29" s="256"/>
      <c r="BG29" s="256"/>
      <c r="BH29" s="256"/>
      <c r="BI29" s="256"/>
      <c r="BJ29" s="256"/>
      <c r="BK29" s="256"/>
      <c r="BL29" s="256"/>
      <c r="BM29" s="256"/>
      <c r="BN29" s="256"/>
      <c r="BO29" s="256"/>
      <c r="BP29" s="256"/>
      <c r="BQ29" s="256"/>
      <c r="BR29" s="256"/>
      <c r="BS29" s="256"/>
      <c r="BT29" s="256"/>
      <c r="BU29" s="256"/>
      <c r="BV29" s="256"/>
      <c r="BW29" s="256"/>
      <c r="BX29" s="256"/>
      <c r="BY29" s="256"/>
      <c r="BZ29" s="256"/>
      <c r="CA29" s="256"/>
      <c r="CB29" s="256"/>
      <c r="CC29" s="256"/>
      <c r="CD29" s="256"/>
      <c r="CE29" s="256"/>
      <c r="CF29" s="256"/>
      <c r="CG29" s="256"/>
      <c r="CH29" s="256"/>
      <c r="CI29" s="256"/>
      <c r="CJ29" s="256"/>
      <c r="CK29" s="256"/>
      <c r="CL29" s="256"/>
      <c r="CM29" s="256"/>
      <c r="CN29" s="256"/>
      <c r="CO29" s="256"/>
      <c r="CP29" s="256"/>
      <c r="CQ29" s="256"/>
      <c r="CR29" s="256"/>
      <c r="CS29" s="256"/>
      <c r="CT29" s="256"/>
      <c r="CU29" s="256"/>
      <c r="CV29" s="256"/>
      <c r="CW29" s="256"/>
      <c r="CX29" s="256"/>
      <c r="CY29" s="256"/>
      <c r="CZ29" s="256"/>
      <c r="DA29" s="256"/>
      <c r="DB29" s="256"/>
      <c r="DC29" s="256"/>
      <c r="DD29" s="256"/>
      <c r="DE29" s="256"/>
      <c r="DF29" s="256"/>
      <c r="DG29" s="256"/>
      <c r="DH29" s="256"/>
      <c r="DI29" s="256"/>
      <c r="DJ29" s="256"/>
      <c r="DK29" s="256"/>
      <c r="DL29" s="256"/>
      <c r="DM29" s="256"/>
      <c r="DN29" s="256"/>
      <c r="DO29" s="256"/>
      <c r="DP29" s="256"/>
      <c r="DQ29" s="256"/>
      <c r="DR29" s="256"/>
      <c r="DS29" s="256"/>
      <c r="DT29" s="256"/>
      <c r="DU29" s="256"/>
      <c r="DV29" s="256"/>
      <c r="DW29" s="256"/>
      <c r="DX29" s="256"/>
      <c r="DY29" s="256"/>
      <c r="DZ29" s="256"/>
      <c r="EA29" s="256"/>
      <c r="EB29" s="256"/>
      <c r="EC29" s="256"/>
      <c r="ED29" s="256"/>
      <c r="EE29" s="256"/>
      <c r="EF29" s="256"/>
      <c r="EG29" s="256"/>
      <c r="EH29" s="256"/>
      <c r="EI29" s="256"/>
      <c r="EJ29" s="256"/>
      <c r="EK29" s="256"/>
      <c r="EL29" s="256"/>
      <c r="EM29" s="256"/>
      <c r="EN29" s="256"/>
      <c r="EO29" s="256"/>
      <c r="EP29" s="256"/>
      <c r="EQ29" s="256"/>
      <c r="ER29" s="256"/>
      <c r="ES29" s="256"/>
      <c r="ET29" s="256"/>
      <c r="EU29" s="256"/>
      <c r="EV29" s="256"/>
      <c r="EW29" s="256"/>
      <c r="EX29" s="256"/>
      <c r="EY29" s="256"/>
      <c r="EZ29" s="256"/>
      <c r="FA29" s="256"/>
      <c r="FB29" s="256"/>
      <c r="FC29" s="256"/>
      <c r="FD29" s="256"/>
      <c r="FE29" s="256"/>
      <c r="FF29" s="256"/>
      <c r="FG29" s="256"/>
      <c r="FH29" s="256"/>
      <c r="FI29" s="256"/>
      <c r="FJ29" s="256"/>
      <c r="FK29" s="256"/>
      <c r="FL29" s="256"/>
      <c r="FM29" s="256"/>
      <c r="FN29" s="256"/>
      <c r="FO29" s="256"/>
      <c r="FP29" s="256"/>
      <c r="FQ29" s="256"/>
      <c r="FR29" s="256"/>
      <c r="FS29" s="256"/>
      <c r="FT29" s="256"/>
      <c r="FU29" s="256"/>
      <c r="FV29" s="256"/>
      <c r="FW29" s="256"/>
      <c r="FX29" s="256"/>
      <c r="FY29" s="256"/>
      <c r="FZ29" s="256"/>
      <c r="GA29" s="256"/>
      <c r="GB29" s="256"/>
      <c r="GC29" s="256"/>
      <c r="GD29" s="256"/>
      <c r="GE29" s="256"/>
      <c r="GF29" s="256"/>
      <c r="GG29" s="256"/>
      <c r="GH29" s="256"/>
      <c r="GI29" s="256"/>
      <c r="GJ29" s="256"/>
      <c r="GK29" s="256"/>
      <c r="GL29" s="256"/>
      <c r="GM29" s="256"/>
      <c r="GN29" s="256"/>
      <c r="GO29" s="256"/>
      <c r="GP29" s="256"/>
      <c r="GQ29" s="256"/>
      <c r="GR29" s="256"/>
      <c r="GS29" s="256"/>
      <c r="GT29" s="256"/>
      <c r="GU29" s="256"/>
      <c r="GV29" s="256"/>
      <c r="GW29" s="256"/>
      <c r="GX29" s="256"/>
      <c r="GY29" s="256"/>
      <c r="GZ29" s="256"/>
      <c r="HA29" s="256"/>
      <c r="HB29" s="256"/>
      <c r="HC29" s="256"/>
      <c r="HD29" s="256"/>
      <c r="HE29" s="256"/>
      <c r="HF29" s="256"/>
      <c r="HG29" s="256"/>
      <c r="HH29" s="256"/>
      <c r="HI29" s="256"/>
      <c r="HJ29" s="256"/>
      <c r="HK29" s="256"/>
      <c r="HL29" s="256"/>
      <c r="HM29" s="256"/>
      <c r="HN29" s="256"/>
      <c r="HO29" s="256"/>
      <c r="HP29" s="256"/>
      <c r="HQ29" s="256"/>
      <c r="HR29" s="256"/>
      <c r="HS29" s="256"/>
      <c r="HT29" s="256"/>
      <c r="HU29" s="256"/>
      <c r="HV29" s="256"/>
      <c r="HW29" s="256"/>
      <c r="HX29" s="256"/>
      <c r="HY29" s="256"/>
      <c r="HZ29" s="256"/>
      <c r="IA29" s="256"/>
      <c r="IB29" s="256"/>
      <c r="IC29" s="256"/>
      <c r="ID29" s="256"/>
      <c r="IE29" s="256"/>
      <c r="IF29" s="256"/>
      <c r="IG29" s="256"/>
      <c r="IH29" s="256"/>
      <c r="II29" s="256"/>
      <c r="IJ29" s="256"/>
      <c r="IK29" s="256"/>
      <c r="IL29" s="256"/>
      <c r="IM29" s="256"/>
      <c r="IN29" s="256"/>
      <c r="IO29" s="256"/>
      <c r="IP29" s="256"/>
      <c r="IQ29" s="256"/>
      <c r="IR29" s="256"/>
      <c r="IS29" s="256"/>
      <c r="IT29" s="256"/>
      <c r="IU29" s="256"/>
      <c r="IV29" s="256"/>
      <c r="IW29" s="256"/>
      <c r="IX29" s="256"/>
      <c r="IY29" s="256"/>
      <c r="IZ29" s="256"/>
      <c r="JA29" s="256"/>
      <c r="JB29" s="256"/>
    </row>
    <row r="30" spans="1:262" ht="23.25" customHeight="1" thickBot="1">
      <c r="A30" s="323" t="s">
        <v>216</v>
      </c>
      <c r="B30" s="330"/>
      <c r="C30" s="340">
        <f>C14+C21+C26+C28</f>
        <v>508448</v>
      </c>
      <c r="D30" s="342"/>
      <c r="E30" s="284"/>
      <c r="F30" s="340">
        <f>F14+F21+F26+F28</f>
        <v>694969</v>
      </c>
      <c r="G30" s="284"/>
      <c r="H30" s="340">
        <f>H14+H21+H26+H28</f>
        <v>44033</v>
      </c>
      <c r="I30" s="284"/>
      <c r="J30" s="340">
        <f>J14+J21+J26+J28</f>
        <v>50845</v>
      </c>
      <c r="K30" s="342"/>
      <c r="L30" s="227">
        <f>L14+L21+L26+L28</f>
        <v>0</v>
      </c>
      <c r="M30" s="284"/>
      <c r="N30" s="340">
        <f>N14+N21+N26+N28</f>
        <v>3139218</v>
      </c>
      <c r="O30" s="284"/>
      <c r="P30" s="340">
        <f>P14+P21+P26+P28</f>
        <v>79040</v>
      </c>
      <c r="Q30" s="284"/>
      <c r="R30" s="340">
        <f>R14+R21+R26+R28</f>
        <v>22095</v>
      </c>
      <c r="S30" s="284"/>
      <c r="T30" s="340" t="e">
        <f>T14+#REF!+T26</f>
        <v>#REF!</v>
      </c>
      <c r="U30" s="284"/>
      <c r="V30" s="340">
        <f>V14+V21+V26+V28</f>
        <v>101135</v>
      </c>
      <c r="W30" s="284"/>
      <c r="X30" s="340">
        <f>X14+X21+X26+X28</f>
        <v>4538648</v>
      </c>
      <c r="Y30" s="284"/>
      <c r="Z30" s="340">
        <f>Z14+Z21+Z26+Z28</f>
        <v>21639</v>
      </c>
      <c r="AA30" s="284"/>
      <c r="AB30" s="340">
        <f>AB14+AB21+AB26+AB28</f>
        <v>4560287</v>
      </c>
      <c r="AC30" s="287"/>
      <c r="AD30" s="287"/>
      <c r="AE30" s="287"/>
      <c r="AF30" s="287"/>
      <c r="AG30" s="287"/>
      <c r="AH30" s="287"/>
      <c r="AI30" s="287"/>
      <c r="AJ30" s="287"/>
      <c r="AK30" s="287"/>
      <c r="AL30" s="287"/>
      <c r="AM30" s="287"/>
      <c r="AN30" s="287"/>
      <c r="AO30" s="287"/>
      <c r="AP30" s="287"/>
      <c r="AQ30" s="287"/>
      <c r="AR30" s="287"/>
      <c r="AS30" s="287"/>
      <c r="AT30" s="287"/>
      <c r="AU30" s="287"/>
      <c r="AV30" s="287"/>
      <c r="AW30" s="287"/>
      <c r="AX30" s="287"/>
      <c r="AY30" s="287"/>
      <c r="AZ30" s="287"/>
      <c r="BA30" s="287"/>
      <c r="BB30" s="287"/>
      <c r="BC30" s="287"/>
      <c r="BD30" s="287"/>
      <c r="BE30" s="287"/>
      <c r="BF30" s="287"/>
      <c r="BG30" s="287"/>
      <c r="BH30" s="287"/>
      <c r="BI30" s="287"/>
      <c r="BJ30" s="287"/>
      <c r="BK30" s="287"/>
      <c r="BL30" s="287"/>
      <c r="BM30" s="287"/>
      <c r="BN30" s="287"/>
      <c r="BO30" s="287"/>
      <c r="BP30" s="287"/>
      <c r="BQ30" s="287"/>
      <c r="BR30" s="287"/>
      <c r="BS30" s="287"/>
      <c r="BT30" s="287"/>
      <c r="BU30" s="287"/>
      <c r="BV30" s="287"/>
      <c r="BW30" s="287"/>
      <c r="BX30" s="287"/>
      <c r="BY30" s="287"/>
      <c r="BZ30" s="287"/>
      <c r="CA30" s="287"/>
      <c r="CB30" s="287"/>
      <c r="CC30" s="287"/>
      <c r="CD30" s="287"/>
      <c r="CE30" s="287"/>
      <c r="CF30" s="287"/>
      <c r="CG30" s="287"/>
      <c r="CH30" s="287"/>
      <c r="CI30" s="287"/>
      <c r="CJ30" s="287"/>
      <c r="CK30" s="287"/>
      <c r="CL30" s="287"/>
      <c r="CM30" s="287"/>
      <c r="CN30" s="287"/>
      <c r="CO30" s="287"/>
      <c r="CP30" s="287"/>
      <c r="CQ30" s="287"/>
      <c r="CR30" s="287"/>
      <c r="CS30" s="287"/>
      <c r="CT30" s="287"/>
      <c r="CU30" s="287"/>
      <c r="CV30" s="287"/>
      <c r="CW30" s="287"/>
      <c r="CX30" s="287"/>
      <c r="CY30" s="287"/>
      <c r="CZ30" s="287"/>
      <c r="DA30" s="287"/>
      <c r="DB30" s="287"/>
      <c r="DC30" s="287"/>
      <c r="DD30" s="287"/>
      <c r="DE30" s="287"/>
      <c r="DF30" s="287"/>
      <c r="DG30" s="287"/>
      <c r="DH30" s="287"/>
      <c r="DI30" s="287"/>
      <c r="DJ30" s="287"/>
      <c r="DK30" s="287"/>
      <c r="DL30" s="287"/>
      <c r="DM30" s="287"/>
      <c r="DN30" s="287"/>
      <c r="DO30" s="287"/>
      <c r="DP30" s="287"/>
      <c r="DQ30" s="287"/>
      <c r="DR30" s="287"/>
      <c r="DS30" s="287"/>
      <c r="DT30" s="287"/>
      <c r="DU30" s="287"/>
      <c r="DV30" s="287"/>
      <c r="DW30" s="287"/>
      <c r="DX30" s="287"/>
      <c r="DY30" s="287"/>
      <c r="DZ30" s="287"/>
      <c r="EA30" s="287"/>
      <c r="EB30" s="287"/>
      <c r="EC30" s="287"/>
      <c r="ED30" s="287"/>
      <c r="EE30" s="287"/>
      <c r="EF30" s="287"/>
      <c r="EG30" s="287"/>
      <c r="EH30" s="287"/>
      <c r="EI30" s="287"/>
      <c r="EJ30" s="287"/>
      <c r="EK30" s="287"/>
      <c r="EL30" s="287"/>
      <c r="EM30" s="287"/>
      <c r="EN30" s="287"/>
      <c r="EO30" s="287"/>
      <c r="EP30" s="287"/>
      <c r="EQ30" s="287"/>
      <c r="ER30" s="287"/>
      <c r="ES30" s="287"/>
      <c r="ET30" s="287"/>
      <c r="EU30" s="287"/>
      <c r="EV30" s="287"/>
      <c r="EW30" s="287"/>
      <c r="EX30" s="287"/>
      <c r="EY30" s="287"/>
      <c r="EZ30" s="287"/>
      <c r="FA30" s="287"/>
      <c r="FB30" s="287"/>
      <c r="FC30" s="287"/>
      <c r="FD30" s="287"/>
      <c r="FE30" s="287"/>
      <c r="FF30" s="287"/>
      <c r="FG30" s="287"/>
      <c r="FH30" s="287"/>
      <c r="FI30" s="287"/>
      <c r="FJ30" s="287"/>
      <c r="FK30" s="287"/>
      <c r="FL30" s="287"/>
      <c r="FM30" s="287"/>
      <c r="FN30" s="287"/>
      <c r="FO30" s="287"/>
      <c r="FP30" s="287"/>
      <c r="FQ30" s="287"/>
      <c r="FR30" s="287"/>
      <c r="FS30" s="287"/>
      <c r="FT30" s="287"/>
      <c r="FU30" s="287"/>
      <c r="FV30" s="287"/>
      <c r="FW30" s="287"/>
      <c r="FX30" s="287"/>
      <c r="FY30" s="287"/>
      <c r="FZ30" s="287"/>
      <c r="GA30" s="287"/>
      <c r="GB30" s="287"/>
      <c r="GC30" s="287"/>
      <c r="GD30" s="287"/>
      <c r="GE30" s="287"/>
      <c r="GF30" s="287"/>
      <c r="GG30" s="287"/>
      <c r="GH30" s="287"/>
      <c r="GI30" s="287"/>
      <c r="GJ30" s="287"/>
      <c r="GK30" s="287"/>
      <c r="GL30" s="287"/>
      <c r="GM30" s="287"/>
      <c r="GN30" s="287"/>
      <c r="GO30" s="287"/>
      <c r="GP30" s="287"/>
      <c r="GQ30" s="287"/>
      <c r="GR30" s="287"/>
      <c r="GS30" s="287"/>
      <c r="GT30" s="287"/>
      <c r="GU30" s="287"/>
      <c r="GV30" s="287"/>
      <c r="GW30" s="287"/>
      <c r="GX30" s="287"/>
      <c r="GY30" s="287"/>
      <c r="GZ30" s="287"/>
      <c r="HA30" s="287"/>
      <c r="HB30" s="287"/>
      <c r="HC30" s="287"/>
      <c r="HD30" s="287"/>
      <c r="HE30" s="287"/>
      <c r="HF30" s="287"/>
      <c r="HG30" s="287"/>
      <c r="HH30" s="287"/>
      <c r="HI30" s="287"/>
      <c r="HJ30" s="287"/>
      <c r="HK30" s="287"/>
      <c r="HL30" s="287"/>
      <c r="HM30" s="287"/>
      <c r="HN30" s="287"/>
      <c r="HO30" s="287"/>
      <c r="HP30" s="287"/>
      <c r="HQ30" s="287"/>
      <c r="HR30" s="287"/>
      <c r="HS30" s="287"/>
      <c r="HT30" s="287"/>
      <c r="HU30" s="287"/>
      <c r="HV30" s="287"/>
      <c r="HW30" s="287"/>
      <c r="HX30" s="287"/>
      <c r="HY30" s="287"/>
      <c r="HZ30" s="287"/>
      <c r="IA30" s="287"/>
      <c r="IB30" s="287"/>
      <c r="IC30" s="287"/>
      <c r="ID30" s="287"/>
      <c r="IE30" s="287"/>
      <c r="IF30" s="287"/>
      <c r="IG30" s="287"/>
      <c r="IH30" s="287"/>
      <c r="II30" s="287"/>
      <c r="IJ30" s="287"/>
      <c r="IK30" s="287"/>
      <c r="IL30" s="287"/>
      <c r="IM30" s="287"/>
      <c r="IN30" s="287"/>
      <c r="IO30" s="287"/>
      <c r="IP30" s="287"/>
      <c r="IQ30" s="287"/>
      <c r="IR30" s="287"/>
      <c r="IS30" s="287"/>
      <c r="IT30" s="287"/>
      <c r="IU30" s="287"/>
      <c r="IV30" s="287"/>
      <c r="IW30" s="287"/>
      <c r="IX30" s="287"/>
      <c r="IY30" s="287"/>
      <c r="IZ30" s="287"/>
      <c r="JA30" s="287"/>
      <c r="JB30" s="287"/>
    </row>
    <row r="31" spans="1:262" ht="23.25" customHeight="1" thickTop="1">
      <c r="N31" s="272"/>
      <c r="T31" s="272"/>
      <c r="V31" s="272"/>
      <c r="X31" s="272"/>
      <c r="Z31" s="272"/>
      <c r="AB31" s="272"/>
    </row>
    <row r="32" spans="1:262" ht="23.25" customHeight="1">
      <c r="C32" s="300"/>
      <c r="D32" s="300"/>
      <c r="F32" s="300"/>
      <c r="H32" s="300"/>
      <c r="J32" s="300"/>
      <c r="K32" s="300"/>
      <c r="L32" s="300"/>
      <c r="N32" s="272"/>
      <c r="P32" s="300"/>
      <c r="T32" s="272"/>
      <c r="V32" s="272"/>
      <c r="X32" s="272"/>
      <c r="Z32" s="272"/>
      <c r="AB32" s="272"/>
    </row>
    <row r="50" spans="1:262" s="341" customFormat="1" ht="23.25" customHeight="1">
      <c r="A50" s="256"/>
      <c r="B50" s="257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G50" s="256"/>
      <c r="AH50" s="256"/>
      <c r="AI50" s="256"/>
      <c r="AJ50" s="256"/>
      <c r="AK50" s="256"/>
      <c r="AL50" s="256"/>
      <c r="AM50" s="256"/>
      <c r="AN50" s="256"/>
      <c r="AO50" s="256"/>
      <c r="AP50" s="256"/>
      <c r="AQ50" s="256"/>
      <c r="AR50" s="256"/>
      <c r="AS50" s="256"/>
      <c r="AT50" s="256"/>
      <c r="AU50" s="256"/>
      <c r="AV50" s="256"/>
      <c r="AW50" s="256"/>
      <c r="AX50" s="256"/>
      <c r="AY50" s="256"/>
      <c r="AZ50" s="256"/>
      <c r="BA50" s="256"/>
      <c r="BB50" s="256"/>
      <c r="BC50" s="256"/>
      <c r="BD50" s="256"/>
      <c r="BE50" s="256"/>
      <c r="BF50" s="256"/>
      <c r="BG50" s="256"/>
      <c r="BH50" s="256"/>
      <c r="BI50" s="256"/>
      <c r="BJ50" s="256"/>
      <c r="BK50" s="256"/>
      <c r="BL50" s="256"/>
      <c r="BM50" s="256"/>
      <c r="BN50" s="256"/>
      <c r="BO50" s="256"/>
      <c r="BP50" s="256"/>
      <c r="BQ50" s="256"/>
      <c r="BR50" s="256"/>
      <c r="BS50" s="256"/>
      <c r="BT50" s="256"/>
      <c r="BU50" s="256"/>
      <c r="BV50" s="256"/>
      <c r="BW50" s="256"/>
      <c r="BX50" s="256"/>
      <c r="BY50" s="256"/>
      <c r="BZ50" s="256"/>
      <c r="CA50" s="256"/>
      <c r="CB50" s="256"/>
      <c r="CC50" s="256"/>
      <c r="CD50" s="256"/>
      <c r="CE50" s="256"/>
      <c r="CF50" s="256"/>
      <c r="CG50" s="256"/>
      <c r="CH50" s="256"/>
      <c r="CI50" s="256"/>
      <c r="CJ50" s="256"/>
      <c r="CK50" s="256"/>
      <c r="CL50" s="256"/>
      <c r="CM50" s="256"/>
      <c r="CN50" s="256"/>
      <c r="CO50" s="256"/>
      <c r="CP50" s="256"/>
      <c r="CQ50" s="256"/>
      <c r="CR50" s="256"/>
      <c r="CS50" s="256"/>
      <c r="CT50" s="256"/>
      <c r="CU50" s="256"/>
      <c r="CV50" s="256"/>
      <c r="CW50" s="256"/>
      <c r="CX50" s="256"/>
      <c r="CY50" s="256"/>
      <c r="CZ50" s="256"/>
      <c r="DA50" s="256"/>
      <c r="DB50" s="256"/>
      <c r="DC50" s="256"/>
      <c r="DD50" s="256"/>
      <c r="DE50" s="256"/>
      <c r="DF50" s="256"/>
      <c r="DG50" s="256"/>
      <c r="DH50" s="256"/>
      <c r="DI50" s="256"/>
      <c r="DJ50" s="256"/>
      <c r="DK50" s="256"/>
      <c r="DL50" s="256"/>
      <c r="DM50" s="256"/>
      <c r="DN50" s="256"/>
      <c r="DO50" s="256"/>
      <c r="DP50" s="256"/>
      <c r="DQ50" s="256"/>
      <c r="DR50" s="256"/>
      <c r="DS50" s="256"/>
      <c r="DT50" s="256"/>
      <c r="DU50" s="256"/>
      <c r="DV50" s="256"/>
      <c r="DW50" s="256"/>
      <c r="DX50" s="256"/>
      <c r="DY50" s="256"/>
      <c r="DZ50" s="256"/>
      <c r="EA50" s="256"/>
      <c r="EB50" s="256"/>
      <c r="EC50" s="256"/>
      <c r="ED50" s="256"/>
      <c r="EE50" s="256"/>
      <c r="EF50" s="256"/>
      <c r="EG50" s="256"/>
      <c r="EH50" s="256"/>
      <c r="EI50" s="256"/>
      <c r="EJ50" s="256"/>
      <c r="EK50" s="256"/>
      <c r="EL50" s="256"/>
      <c r="EM50" s="256"/>
      <c r="EN50" s="256"/>
      <c r="EO50" s="256"/>
      <c r="EP50" s="256"/>
      <c r="EQ50" s="256"/>
      <c r="ER50" s="256"/>
      <c r="ES50" s="256"/>
      <c r="ET50" s="256"/>
      <c r="EU50" s="256"/>
      <c r="EV50" s="256"/>
      <c r="EW50" s="256"/>
      <c r="EX50" s="256"/>
      <c r="EY50" s="256"/>
      <c r="EZ50" s="256"/>
      <c r="FA50" s="256"/>
      <c r="FB50" s="256"/>
      <c r="FC50" s="256"/>
      <c r="FD50" s="256"/>
      <c r="FE50" s="256"/>
      <c r="FF50" s="256"/>
      <c r="FG50" s="256"/>
      <c r="FH50" s="256"/>
      <c r="FI50" s="256"/>
      <c r="FJ50" s="256"/>
      <c r="FK50" s="256"/>
      <c r="FL50" s="256"/>
      <c r="FM50" s="256"/>
      <c r="FN50" s="256"/>
      <c r="FO50" s="256"/>
      <c r="FP50" s="256"/>
      <c r="FQ50" s="256"/>
      <c r="FR50" s="256"/>
      <c r="FS50" s="256"/>
      <c r="FT50" s="256"/>
      <c r="FU50" s="256"/>
      <c r="FV50" s="256"/>
      <c r="FW50" s="256"/>
      <c r="FX50" s="256"/>
      <c r="FY50" s="256"/>
      <c r="FZ50" s="256"/>
      <c r="GA50" s="256"/>
      <c r="GB50" s="256"/>
      <c r="GC50" s="256"/>
      <c r="GD50" s="256"/>
      <c r="GE50" s="256"/>
      <c r="GF50" s="256"/>
      <c r="GG50" s="256"/>
      <c r="GH50" s="256"/>
      <c r="GI50" s="256"/>
      <c r="GJ50" s="256"/>
      <c r="GK50" s="256"/>
      <c r="GL50" s="256"/>
      <c r="GM50" s="256"/>
      <c r="GN50" s="256"/>
      <c r="GO50" s="256"/>
      <c r="GP50" s="256"/>
      <c r="GQ50" s="256"/>
      <c r="GR50" s="256"/>
      <c r="GS50" s="256"/>
      <c r="GT50" s="256"/>
      <c r="GU50" s="256"/>
      <c r="GV50" s="256"/>
      <c r="GW50" s="256"/>
      <c r="GX50" s="256"/>
      <c r="GY50" s="256"/>
      <c r="GZ50" s="256"/>
      <c r="HA50" s="256"/>
      <c r="HB50" s="256"/>
      <c r="HC50" s="256"/>
      <c r="HD50" s="256"/>
      <c r="HE50" s="256"/>
      <c r="HF50" s="256"/>
      <c r="HG50" s="256"/>
      <c r="HH50" s="256"/>
      <c r="HI50" s="256"/>
      <c r="HJ50" s="256"/>
      <c r="HK50" s="256"/>
      <c r="HL50" s="256"/>
      <c r="HM50" s="256"/>
      <c r="HN50" s="256"/>
      <c r="HO50" s="256"/>
      <c r="HP50" s="256"/>
      <c r="HQ50" s="256"/>
      <c r="HR50" s="256"/>
      <c r="HS50" s="256"/>
      <c r="HT50" s="256"/>
      <c r="HU50" s="256"/>
      <c r="HV50" s="256"/>
      <c r="HW50" s="256"/>
      <c r="HX50" s="256"/>
      <c r="HY50" s="256"/>
      <c r="HZ50" s="256"/>
      <c r="IA50" s="256"/>
      <c r="IB50" s="256"/>
      <c r="IC50" s="256"/>
      <c r="ID50" s="256"/>
      <c r="IE50" s="256"/>
      <c r="IF50" s="256"/>
      <c r="IG50" s="256"/>
      <c r="IH50" s="256"/>
      <c r="II50" s="256"/>
      <c r="IJ50" s="256"/>
      <c r="IK50" s="256"/>
      <c r="IL50" s="256"/>
      <c r="IM50" s="256"/>
      <c r="IN50" s="256"/>
      <c r="IO50" s="256"/>
      <c r="IP50" s="256"/>
      <c r="IQ50" s="256"/>
      <c r="IR50" s="256"/>
      <c r="IS50" s="256"/>
      <c r="IT50" s="256"/>
      <c r="IU50" s="256"/>
      <c r="IV50" s="256"/>
      <c r="IW50" s="256"/>
      <c r="IX50" s="256"/>
      <c r="IY50" s="256"/>
      <c r="IZ50" s="256"/>
      <c r="JA50" s="256"/>
      <c r="JB50" s="256"/>
    </row>
    <row r="51" spans="1:262" ht="23.25" customHeight="1">
      <c r="O51" s="256">
        <f>C51-H51</f>
        <v>0</v>
      </c>
    </row>
    <row r="93" ht="17.25" customHeight="1"/>
    <row r="100" ht="16.5" customHeight="1"/>
    <row r="106" ht="17.25" customHeight="1"/>
    <row r="108" ht="17.25" customHeight="1"/>
    <row r="113" ht="15.75" customHeight="1"/>
  </sheetData>
  <mergeCells count="6">
    <mergeCell ref="C12:AB12"/>
    <mergeCell ref="Z1:AB1"/>
    <mergeCell ref="Z2:AB2"/>
    <mergeCell ref="C4:AB4"/>
    <mergeCell ref="J5:N5"/>
    <mergeCell ref="P5:V5"/>
  </mergeCells>
  <pageMargins left="0.5" right="0.5" top="0.48" bottom="0.5" header="0.5" footer="0.5"/>
  <pageSetup paperSize="9" scale="69" firstPageNumber="8" fitToHeight="0" orientation="landscape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  <pageSetUpPr fitToPage="1"/>
  </sheetPr>
  <dimension ref="A1:JE112"/>
  <sheetViews>
    <sheetView showGridLines="0" topLeftCell="D16" zoomScale="70" zoomScaleNormal="70" zoomScaleSheetLayoutView="70" workbookViewId="0">
      <selection activeCell="AG29" sqref="AG29"/>
    </sheetView>
  </sheetViews>
  <sheetFormatPr defaultColWidth="9.125" defaultRowHeight="23.25" customHeight="1"/>
  <cols>
    <col min="1" max="1" width="54.375" style="256" customWidth="1"/>
    <col min="2" max="2" width="8.125" style="257" hidden="1" customWidth="1"/>
    <col min="3" max="3" width="7.875" style="257" hidden="1" customWidth="1"/>
    <col min="4" max="4" width="10.25" style="257" customWidth="1"/>
    <col min="5" max="5" width="12.875" style="256" customWidth="1"/>
    <col min="6" max="6" width="0.875" style="256" customWidth="1"/>
    <col min="7" max="7" width="13.375" style="256" customWidth="1"/>
    <col min="8" max="8" width="0.875" style="256" customWidth="1"/>
    <col min="9" max="9" width="15.625" style="256" customWidth="1"/>
    <col min="10" max="10" width="0.875" style="256" customWidth="1"/>
    <col min="11" max="11" width="12.625" style="256" customWidth="1"/>
    <col min="12" max="12" width="0.875" style="256" customWidth="1"/>
    <col min="13" max="13" width="13.125" style="256" customWidth="1"/>
    <col min="14" max="14" width="0.875" style="256" customWidth="1"/>
    <col min="15" max="15" width="16.75" style="256" customWidth="1"/>
    <col min="16" max="16" width="0.875" style="256" customWidth="1"/>
    <col min="17" max="17" width="13.25" style="256" customWidth="1"/>
    <col min="18" max="18" width="0.875" style="256" customWidth="1"/>
    <col min="19" max="19" width="20.25" style="256" customWidth="1"/>
    <col min="20" max="20" width="0.875" style="256" customWidth="1"/>
    <col min="21" max="21" width="16.125" style="256" customWidth="1"/>
    <col min="22" max="22" width="0.875" style="256" customWidth="1"/>
    <col min="23" max="23" width="14.75" style="256" hidden="1" customWidth="1"/>
    <col min="24" max="24" width="0.875" style="256" hidden="1" customWidth="1"/>
    <col min="25" max="25" width="17.125" style="256" customWidth="1"/>
    <col min="26" max="26" width="0.875" style="256" customWidth="1"/>
    <col min="27" max="27" width="14.125" style="256" customWidth="1"/>
    <col min="28" max="28" width="0.875" style="256" customWidth="1"/>
    <col min="29" max="29" width="14.375" style="256" customWidth="1"/>
    <col min="30" max="30" width="0.875" style="256" customWidth="1"/>
    <col min="31" max="31" width="13.375" style="256" customWidth="1"/>
    <col min="32" max="32" width="14.125" style="256" bestFit="1" customWidth="1"/>
    <col min="33" max="16384" width="9.125" style="256"/>
  </cols>
  <sheetData>
    <row r="1" spans="1:265" ht="23.25" customHeight="1">
      <c r="A1" s="258" t="s">
        <v>76</v>
      </c>
      <c r="B1" s="306"/>
      <c r="C1" s="306"/>
      <c r="D1" s="306"/>
      <c r="E1" s="305"/>
      <c r="AC1" s="398"/>
      <c r="AD1" s="398"/>
      <c r="AE1" s="398"/>
    </row>
    <row r="2" spans="1:265" ht="23.25" customHeight="1">
      <c r="A2" s="305" t="s">
        <v>168</v>
      </c>
      <c r="B2" s="306"/>
      <c r="C2" s="306"/>
      <c r="D2" s="306"/>
      <c r="E2" s="305"/>
      <c r="F2" s="305"/>
      <c r="G2" s="305"/>
      <c r="H2" s="305"/>
      <c r="I2" s="305"/>
      <c r="J2" s="305"/>
      <c r="AC2" s="399"/>
      <c r="AD2" s="399"/>
      <c r="AE2" s="399"/>
    </row>
    <row r="3" spans="1:265" s="247" customFormat="1" ht="23.25" customHeight="1">
      <c r="A3" s="264"/>
      <c r="B3" s="282"/>
      <c r="C3" s="282"/>
      <c r="D3" s="282"/>
      <c r="E3" s="264"/>
      <c r="F3" s="264"/>
      <c r="G3" s="264"/>
      <c r="H3" s="264"/>
      <c r="I3" s="374"/>
      <c r="J3" s="264"/>
      <c r="K3" s="248"/>
      <c r="L3" s="264"/>
      <c r="M3" s="305"/>
      <c r="N3" s="305"/>
      <c r="O3" s="305"/>
      <c r="P3" s="305"/>
      <c r="Q3" s="305"/>
      <c r="R3" s="305"/>
      <c r="S3" s="317"/>
      <c r="T3" s="317"/>
      <c r="U3" s="317"/>
      <c r="V3" s="317"/>
      <c r="W3" s="317"/>
      <c r="X3" s="317"/>
      <c r="Y3" s="317"/>
      <c r="Z3" s="317"/>
      <c r="AA3" s="317"/>
      <c r="AB3" s="264"/>
      <c r="AC3" s="264"/>
      <c r="AD3" s="264"/>
      <c r="AE3" s="264"/>
      <c r="AF3" s="248"/>
      <c r="AG3" s="248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248"/>
      <c r="AT3" s="248"/>
      <c r="AU3" s="248"/>
      <c r="AV3" s="248"/>
      <c r="AW3" s="248"/>
      <c r="AX3" s="248"/>
      <c r="AY3" s="248"/>
      <c r="AZ3" s="248"/>
      <c r="BA3" s="248"/>
      <c r="BB3" s="248"/>
      <c r="BC3" s="248"/>
      <c r="BD3" s="248"/>
      <c r="BE3" s="248"/>
      <c r="BF3" s="248"/>
      <c r="BG3" s="248"/>
      <c r="BH3" s="248"/>
      <c r="BI3" s="248"/>
      <c r="BJ3" s="248"/>
      <c r="BK3" s="248"/>
      <c r="BL3" s="248"/>
      <c r="BM3" s="248"/>
      <c r="BN3" s="248"/>
      <c r="BO3" s="248"/>
      <c r="BP3" s="248"/>
      <c r="BQ3" s="248"/>
      <c r="BR3" s="248"/>
      <c r="BS3" s="248"/>
      <c r="BT3" s="248"/>
      <c r="BU3" s="248"/>
      <c r="BV3" s="248"/>
      <c r="BW3" s="248"/>
      <c r="BX3" s="248"/>
      <c r="BY3" s="248"/>
      <c r="BZ3" s="248"/>
      <c r="CA3" s="248"/>
      <c r="CB3" s="248"/>
      <c r="CC3" s="248"/>
      <c r="CD3" s="248"/>
      <c r="CE3" s="248"/>
      <c r="CF3" s="248"/>
      <c r="CG3" s="248"/>
      <c r="CH3" s="248"/>
      <c r="CI3" s="248"/>
      <c r="CJ3" s="248"/>
      <c r="CK3" s="248"/>
      <c r="CL3" s="248"/>
      <c r="CM3" s="248"/>
      <c r="CN3" s="248"/>
      <c r="CO3" s="248"/>
      <c r="CP3" s="248"/>
      <c r="CQ3" s="248"/>
      <c r="CR3" s="248"/>
      <c r="CS3" s="248"/>
      <c r="CT3" s="248"/>
      <c r="CU3" s="248"/>
      <c r="CV3" s="248"/>
      <c r="CW3" s="248"/>
      <c r="CX3" s="248"/>
      <c r="CY3" s="248"/>
      <c r="CZ3" s="248"/>
      <c r="DA3" s="248"/>
      <c r="DB3" s="248"/>
      <c r="DC3" s="248"/>
      <c r="DD3" s="248"/>
      <c r="DE3" s="248"/>
      <c r="DF3" s="248"/>
      <c r="DG3" s="248"/>
      <c r="DH3" s="248"/>
      <c r="DI3" s="248"/>
      <c r="DJ3" s="248"/>
      <c r="DK3" s="248"/>
      <c r="DL3" s="248"/>
      <c r="DM3" s="248"/>
      <c r="DN3" s="248"/>
      <c r="DO3" s="248"/>
      <c r="DP3" s="248"/>
      <c r="DQ3" s="248"/>
      <c r="DR3" s="248"/>
      <c r="DS3" s="248"/>
      <c r="DT3" s="248"/>
      <c r="DU3" s="248"/>
      <c r="DV3" s="248"/>
      <c r="DW3" s="248"/>
      <c r="DX3" s="248"/>
      <c r="DY3" s="248"/>
      <c r="DZ3" s="248"/>
      <c r="EA3" s="248"/>
      <c r="EB3" s="248"/>
      <c r="EC3" s="248"/>
      <c r="ED3" s="248"/>
      <c r="EE3" s="248"/>
      <c r="EF3" s="248"/>
      <c r="EG3" s="248"/>
      <c r="EH3" s="248"/>
      <c r="EI3" s="248"/>
      <c r="EJ3" s="248"/>
      <c r="EK3" s="248"/>
      <c r="EL3" s="248"/>
      <c r="EM3" s="248"/>
      <c r="EN3" s="248"/>
      <c r="EO3" s="248"/>
      <c r="EP3" s="248"/>
      <c r="EQ3" s="248"/>
      <c r="ER3" s="248"/>
      <c r="ES3" s="248"/>
      <c r="ET3" s="248"/>
      <c r="EU3" s="248"/>
      <c r="EV3" s="248"/>
      <c r="EW3" s="248"/>
      <c r="EX3" s="248"/>
      <c r="EY3" s="248"/>
      <c r="EZ3" s="248"/>
      <c r="FA3" s="248"/>
      <c r="FB3" s="248"/>
      <c r="FC3" s="248"/>
      <c r="FD3" s="248"/>
      <c r="FE3" s="248"/>
      <c r="FF3" s="248"/>
      <c r="FG3" s="248"/>
      <c r="FH3" s="248"/>
      <c r="FI3" s="248"/>
      <c r="FJ3" s="248"/>
      <c r="FK3" s="248"/>
      <c r="FL3" s="248"/>
      <c r="FM3" s="248"/>
      <c r="FN3" s="248"/>
      <c r="FO3" s="248"/>
      <c r="FP3" s="248"/>
      <c r="FQ3" s="248"/>
      <c r="FR3" s="248"/>
      <c r="FS3" s="248"/>
      <c r="FT3" s="248"/>
      <c r="FU3" s="248"/>
      <c r="FV3" s="248"/>
      <c r="FW3" s="248"/>
      <c r="FX3" s="248"/>
      <c r="FY3" s="248"/>
      <c r="FZ3" s="248"/>
      <c r="GA3" s="248"/>
      <c r="GB3" s="248"/>
      <c r="GC3" s="248"/>
      <c r="GD3" s="248"/>
      <c r="GE3" s="248"/>
      <c r="GF3" s="248"/>
      <c r="GG3" s="248"/>
      <c r="GH3" s="248"/>
      <c r="GI3" s="248"/>
      <c r="GJ3" s="248"/>
      <c r="GK3" s="248"/>
      <c r="GL3" s="248"/>
      <c r="GM3" s="248"/>
      <c r="GN3" s="248"/>
      <c r="GO3" s="248"/>
      <c r="GP3" s="248"/>
      <c r="GQ3" s="248"/>
      <c r="GR3" s="248"/>
      <c r="GS3" s="248"/>
      <c r="GT3" s="248"/>
      <c r="GU3" s="248"/>
      <c r="GV3" s="248"/>
      <c r="GW3" s="248"/>
      <c r="GX3" s="248"/>
      <c r="GY3" s="248"/>
      <c r="GZ3" s="248"/>
      <c r="HA3" s="248"/>
      <c r="HB3" s="248"/>
      <c r="HC3" s="248"/>
      <c r="HD3" s="248"/>
      <c r="HE3" s="248"/>
      <c r="HF3" s="248"/>
      <c r="HG3" s="248"/>
      <c r="HH3" s="248"/>
      <c r="HI3" s="248"/>
      <c r="HJ3" s="248"/>
      <c r="HK3" s="248"/>
      <c r="HL3" s="248"/>
      <c r="HM3" s="248"/>
      <c r="HN3" s="248"/>
      <c r="HO3" s="248"/>
      <c r="HP3" s="248"/>
      <c r="HQ3" s="248"/>
      <c r="HR3" s="248"/>
      <c r="HS3" s="248"/>
      <c r="HT3" s="248"/>
      <c r="HU3" s="248"/>
      <c r="HV3" s="248"/>
      <c r="HW3" s="248"/>
      <c r="HX3" s="248"/>
      <c r="HY3" s="248"/>
      <c r="HZ3" s="248"/>
      <c r="IA3" s="248"/>
      <c r="IB3" s="248"/>
      <c r="IC3" s="248"/>
      <c r="ID3" s="248"/>
      <c r="IE3" s="248"/>
      <c r="IF3" s="248"/>
      <c r="IG3" s="248"/>
      <c r="IH3" s="248"/>
      <c r="II3" s="248"/>
      <c r="IJ3" s="248"/>
      <c r="IK3" s="248"/>
      <c r="IL3" s="248"/>
      <c r="IM3" s="248"/>
      <c r="IN3" s="248"/>
      <c r="IO3" s="248"/>
      <c r="IP3" s="248"/>
      <c r="IQ3" s="248"/>
      <c r="IR3" s="248"/>
      <c r="IS3" s="248"/>
      <c r="IT3" s="248"/>
      <c r="IU3" s="248"/>
      <c r="IV3" s="248"/>
      <c r="IW3" s="248"/>
      <c r="IX3" s="248"/>
      <c r="IY3" s="248"/>
      <c r="IZ3" s="248"/>
      <c r="JA3" s="248"/>
      <c r="JB3" s="248"/>
      <c r="JC3" s="248"/>
      <c r="JD3" s="248"/>
      <c r="JE3" s="248"/>
    </row>
    <row r="4" spans="1:265" s="247" customFormat="1" ht="23.25" customHeight="1">
      <c r="A4" s="264"/>
      <c r="B4" s="282"/>
      <c r="C4" s="282"/>
      <c r="D4" s="282"/>
      <c r="E4" s="394" t="s">
        <v>169</v>
      </c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4"/>
      <c r="Z4" s="394"/>
      <c r="AA4" s="394"/>
      <c r="AB4" s="394"/>
      <c r="AC4" s="394"/>
      <c r="AD4" s="394"/>
      <c r="AE4" s="394"/>
      <c r="AF4" s="248"/>
      <c r="AG4" s="248"/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8"/>
      <c r="AT4" s="248"/>
      <c r="AU4" s="248"/>
      <c r="AV4" s="248"/>
      <c r="AW4" s="248"/>
      <c r="AX4" s="248"/>
      <c r="AY4" s="248"/>
      <c r="AZ4" s="248"/>
      <c r="BA4" s="248"/>
      <c r="BB4" s="248"/>
      <c r="BC4" s="248"/>
      <c r="BD4" s="248"/>
      <c r="BE4" s="248"/>
      <c r="BF4" s="248"/>
      <c r="BG4" s="248"/>
      <c r="BH4" s="248"/>
      <c r="BI4" s="248"/>
      <c r="BJ4" s="248"/>
      <c r="BK4" s="248"/>
      <c r="BL4" s="248"/>
      <c r="BM4" s="248"/>
      <c r="BN4" s="248"/>
      <c r="BO4" s="248"/>
      <c r="BP4" s="248"/>
      <c r="BQ4" s="248"/>
      <c r="BR4" s="248"/>
      <c r="BS4" s="248"/>
      <c r="BT4" s="248"/>
      <c r="BU4" s="248"/>
      <c r="BV4" s="248"/>
      <c r="BW4" s="248"/>
      <c r="BX4" s="248"/>
      <c r="BY4" s="248"/>
      <c r="BZ4" s="248"/>
      <c r="CA4" s="248"/>
      <c r="CB4" s="248"/>
      <c r="CC4" s="248"/>
      <c r="CD4" s="248"/>
      <c r="CE4" s="248"/>
      <c r="CF4" s="248"/>
      <c r="CG4" s="248"/>
      <c r="CH4" s="248"/>
      <c r="CI4" s="248"/>
      <c r="CJ4" s="248"/>
      <c r="CK4" s="248"/>
      <c r="CL4" s="248"/>
      <c r="CM4" s="248"/>
      <c r="CN4" s="248"/>
      <c r="CO4" s="248"/>
      <c r="CP4" s="248"/>
      <c r="CQ4" s="248"/>
      <c r="CR4" s="248"/>
      <c r="CS4" s="248"/>
      <c r="CT4" s="248"/>
      <c r="CU4" s="248"/>
      <c r="CV4" s="248"/>
      <c r="CW4" s="248"/>
      <c r="CX4" s="248"/>
      <c r="CY4" s="248"/>
      <c r="CZ4" s="248"/>
      <c r="DA4" s="248"/>
      <c r="DB4" s="248"/>
      <c r="DC4" s="248"/>
      <c r="DD4" s="248"/>
      <c r="DE4" s="248"/>
      <c r="DF4" s="248"/>
      <c r="DG4" s="248"/>
      <c r="DH4" s="248"/>
      <c r="DI4" s="248"/>
      <c r="DJ4" s="248"/>
      <c r="DK4" s="248"/>
      <c r="DL4" s="248"/>
      <c r="DM4" s="248"/>
      <c r="DN4" s="248"/>
      <c r="DO4" s="248"/>
      <c r="DP4" s="248"/>
      <c r="DQ4" s="248"/>
      <c r="DR4" s="248"/>
      <c r="DS4" s="248"/>
      <c r="DT4" s="248"/>
      <c r="DU4" s="248"/>
      <c r="DV4" s="248"/>
      <c r="DW4" s="248"/>
      <c r="DX4" s="248"/>
      <c r="DY4" s="248"/>
      <c r="DZ4" s="248"/>
      <c r="EA4" s="248"/>
      <c r="EB4" s="248"/>
      <c r="EC4" s="248"/>
      <c r="ED4" s="248"/>
      <c r="EE4" s="248"/>
      <c r="EF4" s="248"/>
      <c r="EG4" s="248"/>
      <c r="EH4" s="248"/>
      <c r="EI4" s="248"/>
      <c r="EJ4" s="248"/>
      <c r="EK4" s="248"/>
      <c r="EL4" s="248"/>
      <c r="EM4" s="248"/>
      <c r="EN4" s="248"/>
      <c r="EO4" s="248"/>
      <c r="EP4" s="248"/>
      <c r="EQ4" s="248"/>
      <c r="ER4" s="248"/>
      <c r="ES4" s="248"/>
      <c r="ET4" s="248"/>
      <c r="EU4" s="248"/>
      <c r="EV4" s="248"/>
      <c r="EW4" s="248"/>
      <c r="EX4" s="248"/>
      <c r="EY4" s="248"/>
      <c r="EZ4" s="248"/>
      <c r="FA4" s="248"/>
      <c r="FB4" s="248"/>
      <c r="FC4" s="248"/>
      <c r="FD4" s="248"/>
      <c r="FE4" s="248"/>
      <c r="FF4" s="248"/>
      <c r="FG4" s="248"/>
      <c r="FH4" s="248"/>
      <c r="FI4" s="248"/>
      <c r="FJ4" s="248"/>
      <c r="FK4" s="248"/>
      <c r="FL4" s="248"/>
      <c r="FM4" s="248"/>
      <c r="FN4" s="248"/>
      <c r="FO4" s="248"/>
      <c r="FP4" s="248"/>
      <c r="FQ4" s="248"/>
      <c r="FR4" s="248"/>
      <c r="FS4" s="248"/>
      <c r="FT4" s="248"/>
      <c r="FU4" s="248"/>
      <c r="FV4" s="248"/>
      <c r="FW4" s="248"/>
      <c r="FX4" s="248"/>
      <c r="FY4" s="248"/>
      <c r="FZ4" s="248"/>
      <c r="GA4" s="248"/>
      <c r="GB4" s="248"/>
      <c r="GC4" s="248"/>
      <c r="GD4" s="248"/>
      <c r="GE4" s="248"/>
      <c r="GF4" s="248"/>
      <c r="GG4" s="248"/>
      <c r="GH4" s="248"/>
      <c r="GI4" s="248"/>
      <c r="GJ4" s="248"/>
      <c r="GK4" s="248"/>
      <c r="GL4" s="248"/>
      <c r="GM4" s="248"/>
      <c r="GN4" s="248"/>
      <c r="GO4" s="248"/>
      <c r="GP4" s="248"/>
      <c r="GQ4" s="248"/>
      <c r="GR4" s="248"/>
      <c r="GS4" s="248"/>
      <c r="GT4" s="248"/>
      <c r="GU4" s="248"/>
      <c r="GV4" s="248"/>
      <c r="GW4" s="248"/>
      <c r="GX4" s="248"/>
      <c r="GY4" s="248"/>
      <c r="GZ4" s="248"/>
      <c r="HA4" s="248"/>
      <c r="HB4" s="248"/>
      <c r="HC4" s="248"/>
      <c r="HD4" s="248"/>
      <c r="HE4" s="248"/>
      <c r="HF4" s="248"/>
      <c r="HG4" s="248"/>
      <c r="HH4" s="248"/>
      <c r="HI4" s="248"/>
      <c r="HJ4" s="248"/>
      <c r="HK4" s="248"/>
      <c r="HL4" s="248"/>
      <c r="HM4" s="248"/>
      <c r="HN4" s="248"/>
      <c r="HO4" s="248"/>
      <c r="HP4" s="248"/>
      <c r="HQ4" s="248"/>
      <c r="HR4" s="248"/>
      <c r="HS4" s="248"/>
      <c r="HT4" s="248"/>
      <c r="HU4" s="248"/>
      <c r="HV4" s="248"/>
      <c r="HW4" s="248"/>
      <c r="HX4" s="248"/>
      <c r="HY4" s="248"/>
      <c r="HZ4" s="248"/>
      <c r="IA4" s="248"/>
      <c r="IB4" s="248"/>
      <c r="IC4" s="248"/>
      <c r="ID4" s="248"/>
      <c r="IE4" s="248"/>
      <c r="IF4" s="248"/>
      <c r="IG4" s="248"/>
      <c r="IH4" s="248"/>
      <c r="II4" s="248"/>
      <c r="IJ4" s="248"/>
      <c r="IK4" s="248"/>
      <c r="IL4" s="248"/>
      <c r="IM4" s="248"/>
      <c r="IN4" s="248"/>
      <c r="IO4" s="248"/>
      <c r="IP4" s="248"/>
      <c r="IQ4" s="248"/>
      <c r="IR4" s="248"/>
      <c r="IS4" s="248"/>
      <c r="IT4" s="248"/>
      <c r="IU4" s="248"/>
      <c r="IV4" s="248"/>
      <c r="IW4" s="248"/>
      <c r="IX4" s="248"/>
      <c r="IY4" s="248"/>
      <c r="IZ4" s="248"/>
      <c r="JA4" s="248"/>
      <c r="JB4" s="248"/>
      <c r="JC4" s="248"/>
      <c r="JD4" s="248"/>
      <c r="JE4" s="248"/>
    </row>
    <row r="5" spans="1:265" s="247" customFormat="1" ht="23.25" customHeight="1">
      <c r="A5" s="264"/>
      <c r="B5" s="282"/>
      <c r="C5" s="282"/>
      <c r="D5" s="282"/>
      <c r="E5" s="264"/>
      <c r="F5" s="248"/>
      <c r="G5" s="248"/>
      <c r="H5" s="248"/>
      <c r="I5" s="375"/>
      <c r="J5" s="248"/>
      <c r="K5" s="248"/>
      <c r="L5" s="248"/>
      <c r="M5" s="400" t="s">
        <v>170</v>
      </c>
      <c r="N5" s="400"/>
      <c r="O5" s="400"/>
      <c r="P5" s="400"/>
      <c r="Q5" s="400"/>
      <c r="R5" s="256"/>
      <c r="S5" s="400" t="s">
        <v>71</v>
      </c>
      <c r="T5" s="400"/>
      <c r="U5" s="400"/>
      <c r="V5" s="400"/>
      <c r="W5" s="400"/>
      <c r="X5" s="400"/>
      <c r="Y5" s="400"/>
      <c r="Z5" s="331"/>
      <c r="AA5" s="256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248"/>
      <c r="AQ5" s="248"/>
      <c r="AR5" s="248"/>
      <c r="AS5" s="248"/>
      <c r="AT5" s="248"/>
      <c r="AU5" s="248"/>
      <c r="AV5" s="248"/>
      <c r="AW5" s="248"/>
      <c r="AX5" s="248"/>
      <c r="AY5" s="248"/>
      <c r="AZ5" s="248"/>
      <c r="BA5" s="248"/>
      <c r="BB5" s="248"/>
      <c r="BC5" s="248"/>
      <c r="BD5" s="248"/>
      <c r="BE5" s="248"/>
      <c r="BF5" s="248"/>
      <c r="BG5" s="248"/>
      <c r="BH5" s="248"/>
      <c r="BI5" s="248"/>
      <c r="BJ5" s="248"/>
      <c r="BK5" s="248"/>
      <c r="BL5" s="248"/>
      <c r="BM5" s="248"/>
      <c r="BN5" s="248"/>
      <c r="BO5" s="248"/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8"/>
      <c r="CE5" s="248"/>
      <c r="CF5" s="248"/>
      <c r="CG5" s="248"/>
      <c r="CH5" s="248"/>
      <c r="CI5" s="248"/>
      <c r="CJ5" s="248"/>
      <c r="CK5" s="248"/>
      <c r="CL5" s="248"/>
      <c r="CM5" s="248"/>
      <c r="CN5" s="248"/>
      <c r="CO5" s="248"/>
      <c r="CP5" s="248"/>
      <c r="CQ5" s="248"/>
      <c r="CR5" s="248"/>
      <c r="CS5" s="248"/>
      <c r="CT5" s="248"/>
      <c r="CU5" s="248"/>
      <c r="CV5" s="248"/>
      <c r="CW5" s="248"/>
      <c r="CX5" s="248"/>
      <c r="CY5" s="248"/>
      <c r="CZ5" s="248"/>
      <c r="DA5" s="248"/>
      <c r="DB5" s="248"/>
      <c r="DC5" s="248"/>
      <c r="DD5" s="248"/>
      <c r="DE5" s="248"/>
      <c r="DF5" s="248"/>
      <c r="DG5" s="248"/>
      <c r="DH5" s="248"/>
      <c r="DI5" s="248"/>
      <c r="DJ5" s="248"/>
      <c r="DK5" s="248"/>
      <c r="DL5" s="248"/>
      <c r="DM5" s="248"/>
      <c r="DN5" s="248"/>
      <c r="DO5" s="248"/>
      <c r="DP5" s="248"/>
      <c r="DQ5" s="248"/>
      <c r="DR5" s="248"/>
      <c r="DS5" s="248"/>
      <c r="DT5" s="248"/>
      <c r="DU5" s="248"/>
      <c r="DV5" s="248"/>
      <c r="DW5" s="248"/>
      <c r="DX5" s="248"/>
      <c r="DY5" s="248"/>
      <c r="DZ5" s="248"/>
      <c r="EA5" s="248"/>
      <c r="EB5" s="248"/>
      <c r="EC5" s="248"/>
      <c r="ED5" s="248"/>
      <c r="EE5" s="248"/>
      <c r="EF5" s="248"/>
      <c r="EG5" s="248"/>
      <c r="EH5" s="248"/>
      <c r="EI5" s="248"/>
      <c r="EJ5" s="248"/>
      <c r="EK5" s="248"/>
      <c r="EL5" s="248"/>
      <c r="EM5" s="248"/>
      <c r="EN5" s="248"/>
      <c r="EO5" s="248"/>
      <c r="EP5" s="248"/>
      <c r="EQ5" s="248"/>
      <c r="ER5" s="248"/>
      <c r="ES5" s="248"/>
      <c r="ET5" s="248"/>
      <c r="EU5" s="248"/>
      <c r="EV5" s="248"/>
      <c r="EW5" s="248"/>
      <c r="EX5" s="248"/>
      <c r="EY5" s="248"/>
      <c r="EZ5" s="248"/>
      <c r="FA5" s="248"/>
      <c r="FB5" s="248"/>
      <c r="FC5" s="248"/>
      <c r="FD5" s="248"/>
      <c r="FE5" s="248"/>
      <c r="FF5" s="248"/>
      <c r="FG5" s="248"/>
      <c r="FH5" s="248"/>
      <c r="FI5" s="248"/>
      <c r="FJ5" s="248"/>
      <c r="FK5" s="248"/>
      <c r="FL5" s="248"/>
      <c r="FM5" s="248"/>
      <c r="FN5" s="248"/>
      <c r="FO5" s="248"/>
      <c r="FP5" s="248"/>
      <c r="FQ5" s="248"/>
      <c r="FR5" s="248"/>
      <c r="FS5" s="248"/>
      <c r="FT5" s="248"/>
      <c r="FU5" s="248"/>
      <c r="FV5" s="248"/>
      <c r="FW5" s="248"/>
      <c r="FX5" s="248"/>
      <c r="FY5" s="248"/>
      <c r="FZ5" s="248"/>
      <c r="GA5" s="248"/>
      <c r="GB5" s="248"/>
      <c r="GC5" s="248"/>
      <c r="GD5" s="248"/>
      <c r="GE5" s="248"/>
      <c r="GF5" s="248"/>
      <c r="GG5" s="248"/>
      <c r="GH5" s="248"/>
      <c r="GI5" s="248"/>
      <c r="GJ5" s="248"/>
      <c r="GK5" s="248"/>
      <c r="GL5" s="248"/>
      <c r="GM5" s="248"/>
      <c r="GN5" s="248"/>
      <c r="GO5" s="248"/>
      <c r="GP5" s="248"/>
      <c r="GQ5" s="248"/>
      <c r="GR5" s="248"/>
      <c r="GS5" s="248"/>
      <c r="GT5" s="248"/>
      <c r="GU5" s="248"/>
      <c r="GV5" s="248"/>
      <c r="GW5" s="248"/>
      <c r="GX5" s="248"/>
      <c r="GY5" s="248"/>
      <c r="GZ5" s="248"/>
      <c r="HA5" s="248"/>
      <c r="HB5" s="248"/>
      <c r="HC5" s="248"/>
      <c r="HD5" s="248"/>
      <c r="HE5" s="248"/>
      <c r="HF5" s="248"/>
      <c r="HG5" s="248"/>
      <c r="HH5" s="248"/>
      <c r="HI5" s="248"/>
      <c r="HJ5" s="248"/>
      <c r="HK5" s="248"/>
      <c r="HL5" s="248"/>
      <c r="HM5" s="248"/>
      <c r="HN5" s="248"/>
      <c r="HO5" s="248"/>
      <c r="HP5" s="248"/>
      <c r="HQ5" s="248"/>
      <c r="HR5" s="248"/>
      <c r="HS5" s="248"/>
      <c r="HT5" s="248"/>
      <c r="HU5" s="248"/>
      <c r="HV5" s="248"/>
      <c r="HW5" s="248"/>
      <c r="HX5" s="248"/>
      <c r="HY5" s="248"/>
      <c r="HZ5" s="248"/>
      <c r="IA5" s="248"/>
      <c r="IB5" s="248"/>
      <c r="IC5" s="248"/>
      <c r="ID5" s="248"/>
      <c r="IE5" s="248"/>
      <c r="IF5" s="248"/>
      <c r="IG5" s="248"/>
      <c r="IH5" s="248"/>
      <c r="II5" s="248"/>
      <c r="IJ5" s="248"/>
      <c r="IK5" s="248"/>
      <c r="IL5" s="248"/>
      <c r="IM5" s="248"/>
      <c r="IN5" s="248"/>
      <c r="IO5" s="248"/>
      <c r="IP5" s="248"/>
      <c r="IQ5" s="248"/>
      <c r="IR5" s="248"/>
      <c r="IS5" s="248"/>
      <c r="IT5" s="248"/>
      <c r="IU5" s="248"/>
      <c r="IV5" s="248"/>
      <c r="IW5" s="248"/>
      <c r="IX5" s="248"/>
      <c r="IY5" s="248"/>
      <c r="IZ5" s="248"/>
      <c r="JA5" s="248"/>
      <c r="JB5" s="248"/>
      <c r="JC5" s="248"/>
      <c r="JD5" s="248"/>
      <c r="JE5" s="248"/>
    </row>
    <row r="6" spans="1:265" s="247" customFormat="1" ht="23.25" customHeight="1">
      <c r="A6" s="248"/>
      <c r="B6" s="262"/>
      <c r="C6" s="262"/>
      <c r="D6" s="262"/>
      <c r="E6" s="248"/>
      <c r="F6" s="248"/>
      <c r="G6" s="248"/>
      <c r="H6" s="248"/>
      <c r="I6" s="375"/>
      <c r="J6" s="248"/>
      <c r="K6" s="248"/>
      <c r="L6" s="248"/>
      <c r="M6" s="248"/>
      <c r="N6" s="248"/>
      <c r="O6" s="248"/>
      <c r="P6" s="248"/>
      <c r="Q6" s="248"/>
      <c r="R6" s="248"/>
      <c r="S6" s="248" t="s">
        <v>408</v>
      </c>
      <c r="T6" s="248"/>
      <c r="U6" s="248" t="s">
        <v>171</v>
      </c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248"/>
      <c r="AQ6" s="248"/>
      <c r="AR6" s="248"/>
      <c r="AS6" s="248"/>
      <c r="AT6" s="248"/>
      <c r="AU6" s="248"/>
      <c r="AV6" s="248"/>
      <c r="AW6" s="248"/>
      <c r="AX6" s="248"/>
      <c r="AY6" s="248"/>
      <c r="AZ6" s="248"/>
      <c r="BA6" s="248"/>
      <c r="BB6" s="248"/>
      <c r="BC6" s="248"/>
      <c r="BD6" s="248"/>
      <c r="BE6" s="248"/>
      <c r="BF6" s="248"/>
      <c r="BG6" s="248"/>
      <c r="BH6" s="248"/>
      <c r="BI6" s="248"/>
      <c r="BJ6" s="248"/>
      <c r="BK6" s="248"/>
      <c r="BL6" s="248"/>
      <c r="BM6" s="248"/>
      <c r="BN6" s="248"/>
      <c r="BO6" s="248"/>
      <c r="BP6" s="248"/>
      <c r="BQ6" s="248"/>
      <c r="BR6" s="248"/>
      <c r="BS6" s="248"/>
      <c r="BT6" s="248"/>
      <c r="BU6" s="248"/>
      <c r="BV6" s="248"/>
      <c r="BW6" s="248"/>
      <c r="BX6" s="248"/>
      <c r="BY6" s="248"/>
      <c r="BZ6" s="248"/>
      <c r="CA6" s="248"/>
      <c r="CB6" s="248"/>
      <c r="CC6" s="248"/>
      <c r="CD6" s="248"/>
      <c r="CE6" s="248"/>
      <c r="CF6" s="248"/>
      <c r="CG6" s="248"/>
      <c r="CH6" s="248"/>
      <c r="CI6" s="248"/>
      <c r="CJ6" s="248"/>
      <c r="CK6" s="248"/>
      <c r="CL6" s="248"/>
      <c r="CM6" s="248"/>
      <c r="CN6" s="248"/>
      <c r="CO6" s="248"/>
      <c r="CP6" s="248"/>
      <c r="CQ6" s="248"/>
      <c r="CR6" s="248"/>
      <c r="CS6" s="248"/>
      <c r="CT6" s="248"/>
      <c r="CU6" s="248"/>
      <c r="CV6" s="248"/>
      <c r="CW6" s="248"/>
      <c r="CX6" s="248"/>
      <c r="CY6" s="248"/>
      <c r="CZ6" s="248"/>
      <c r="DA6" s="248"/>
      <c r="DB6" s="248"/>
      <c r="DC6" s="248"/>
      <c r="DD6" s="248"/>
      <c r="DE6" s="248"/>
      <c r="DF6" s="248"/>
      <c r="DG6" s="248"/>
      <c r="DH6" s="248"/>
      <c r="DI6" s="248"/>
      <c r="DJ6" s="248"/>
      <c r="DK6" s="248"/>
      <c r="DL6" s="248"/>
      <c r="DM6" s="248"/>
      <c r="DN6" s="248"/>
      <c r="DO6" s="248"/>
      <c r="DP6" s="248"/>
      <c r="DQ6" s="248"/>
      <c r="DR6" s="248"/>
      <c r="DS6" s="248"/>
      <c r="DT6" s="248"/>
      <c r="DU6" s="248"/>
      <c r="DV6" s="248"/>
      <c r="DW6" s="248"/>
      <c r="DX6" s="248"/>
      <c r="DY6" s="248"/>
      <c r="DZ6" s="248"/>
      <c r="EA6" s="248"/>
      <c r="EB6" s="248"/>
      <c r="EC6" s="248"/>
      <c r="ED6" s="248"/>
      <c r="EE6" s="248"/>
      <c r="EF6" s="248"/>
      <c r="EG6" s="248"/>
      <c r="EH6" s="248"/>
      <c r="EI6" s="248"/>
      <c r="EJ6" s="248"/>
      <c r="EK6" s="248"/>
      <c r="EL6" s="248"/>
      <c r="EM6" s="248"/>
      <c r="EN6" s="248"/>
      <c r="EO6" s="248"/>
      <c r="EP6" s="248"/>
      <c r="EQ6" s="248"/>
      <c r="ER6" s="248"/>
      <c r="ES6" s="248"/>
      <c r="ET6" s="248"/>
      <c r="EU6" s="248"/>
      <c r="EV6" s="248"/>
      <c r="EW6" s="248"/>
      <c r="EX6" s="248"/>
      <c r="EY6" s="248"/>
      <c r="EZ6" s="248"/>
      <c r="FA6" s="248"/>
      <c r="FB6" s="248"/>
      <c r="FC6" s="248"/>
      <c r="FD6" s="248"/>
      <c r="FE6" s="248"/>
      <c r="FF6" s="248"/>
      <c r="FG6" s="248"/>
      <c r="FH6" s="248"/>
      <c r="FI6" s="248"/>
      <c r="FJ6" s="248"/>
      <c r="FK6" s="248"/>
      <c r="FL6" s="248"/>
      <c r="FM6" s="248"/>
      <c r="FN6" s="248"/>
      <c r="FO6" s="248"/>
      <c r="FP6" s="248"/>
      <c r="FQ6" s="248"/>
      <c r="FR6" s="248"/>
      <c r="FS6" s="248"/>
      <c r="FT6" s="248"/>
      <c r="FU6" s="248"/>
      <c r="FV6" s="248"/>
      <c r="FW6" s="248"/>
      <c r="FX6" s="248"/>
      <c r="FY6" s="248"/>
      <c r="FZ6" s="248"/>
      <c r="GA6" s="248"/>
      <c r="GB6" s="248"/>
      <c r="GC6" s="248"/>
      <c r="GD6" s="248"/>
      <c r="GE6" s="248"/>
      <c r="GF6" s="248"/>
      <c r="GG6" s="248"/>
      <c r="GH6" s="248"/>
      <c r="GI6" s="248"/>
      <c r="GJ6" s="248"/>
      <c r="GK6" s="248"/>
      <c r="GL6" s="248"/>
      <c r="GM6" s="248"/>
      <c r="GN6" s="248"/>
      <c r="GO6" s="248"/>
      <c r="GP6" s="248"/>
      <c r="GQ6" s="248"/>
      <c r="GR6" s="248"/>
      <c r="GS6" s="248"/>
      <c r="GT6" s="248"/>
      <c r="GU6" s="248"/>
      <c r="GV6" s="248"/>
      <c r="GW6" s="248"/>
      <c r="GX6" s="248"/>
      <c r="GY6" s="248"/>
      <c r="GZ6" s="248"/>
      <c r="HA6" s="248"/>
      <c r="HB6" s="248"/>
      <c r="HC6" s="248"/>
      <c r="HD6" s="248"/>
      <c r="HE6" s="248"/>
      <c r="HF6" s="248"/>
      <c r="HG6" s="248"/>
      <c r="HH6" s="248"/>
      <c r="HI6" s="248"/>
      <c r="HJ6" s="248"/>
      <c r="HK6" s="248"/>
      <c r="HL6" s="248"/>
      <c r="HM6" s="248"/>
      <c r="HN6" s="248"/>
      <c r="HO6" s="248"/>
      <c r="HP6" s="248"/>
      <c r="HQ6" s="248"/>
      <c r="HR6" s="248"/>
      <c r="HS6" s="248"/>
      <c r="HT6" s="248"/>
      <c r="HU6" s="248"/>
      <c r="HV6" s="248"/>
      <c r="HW6" s="248"/>
      <c r="HX6" s="248"/>
      <c r="HY6" s="248"/>
      <c r="HZ6" s="248"/>
      <c r="IA6" s="248"/>
      <c r="IB6" s="248"/>
      <c r="IC6" s="248"/>
      <c r="ID6" s="248"/>
      <c r="IE6" s="248"/>
      <c r="IF6" s="248"/>
      <c r="IG6" s="248"/>
      <c r="IH6" s="248"/>
      <c r="II6" s="248"/>
      <c r="IJ6" s="248"/>
      <c r="IK6" s="248"/>
      <c r="IL6" s="248"/>
      <c r="IM6" s="248"/>
      <c r="IN6" s="248"/>
      <c r="IO6" s="248"/>
      <c r="IP6" s="248"/>
      <c r="IQ6" s="248"/>
      <c r="IR6" s="248"/>
      <c r="IS6" s="248"/>
      <c r="IT6" s="248"/>
      <c r="IU6" s="248"/>
      <c r="IV6" s="248"/>
      <c r="IW6" s="248"/>
      <c r="IX6" s="248"/>
      <c r="IY6" s="248"/>
      <c r="IZ6" s="248"/>
      <c r="JA6" s="248"/>
      <c r="JB6" s="248"/>
      <c r="JC6" s="248"/>
      <c r="JD6" s="248"/>
      <c r="JE6" s="248"/>
    </row>
    <row r="7" spans="1:265" s="247" customFormat="1" ht="23.25" customHeight="1">
      <c r="A7" s="248"/>
      <c r="B7" s="262"/>
      <c r="C7" s="262"/>
      <c r="D7" s="262"/>
      <c r="E7" s="248"/>
      <c r="F7" s="248"/>
      <c r="G7" s="248"/>
      <c r="H7" s="248"/>
      <c r="I7" s="375"/>
      <c r="J7" s="248"/>
      <c r="K7" s="248"/>
      <c r="L7" s="248"/>
      <c r="M7" s="248"/>
      <c r="N7" s="248"/>
      <c r="O7" s="248"/>
      <c r="P7" s="248"/>
      <c r="Q7" s="248"/>
      <c r="R7" s="248"/>
      <c r="S7" s="248" t="s">
        <v>172</v>
      </c>
      <c r="T7" s="248"/>
      <c r="U7" s="248" t="s">
        <v>173</v>
      </c>
      <c r="V7" s="248"/>
      <c r="W7" s="248"/>
      <c r="X7" s="248"/>
      <c r="Y7" s="248"/>
      <c r="Z7" s="248"/>
      <c r="AA7" s="248"/>
      <c r="AB7" s="248"/>
      <c r="AC7" s="248"/>
      <c r="AD7" s="248"/>
      <c r="AE7" s="248"/>
      <c r="AF7" s="248"/>
      <c r="AG7" s="248"/>
      <c r="AH7" s="248"/>
      <c r="AI7" s="248"/>
      <c r="AJ7" s="248"/>
      <c r="AK7" s="248"/>
      <c r="AL7" s="248"/>
      <c r="AM7" s="248"/>
      <c r="AN7" s="248"/>
      <c r="AO7" s="248"/>
      <c r="AP7" s="248"/>
      <c r="AQ7" s="248"/>
      <c r="AR7" s="248"/>
      <c r="AS7" s="248"/>
      <c r="AT7" s="248"/>
      <c r="AU7" s="248"/>
      <c r="AV7" s="248"/>
      <c r="AW7" s="248"/>
      <c r="AX7" s="248"/>
      <c r="AY7" s="248"/>
      <c r="AZ7" s="248"/>
      <c r="BA7" s="248"/>
      <c r="BB7" s="248"/>
      <c r="BC7" s="248"/>
      <c r="BD7" s="248"/>
      <c r="BE7" s="248"/>
      <c r="BF7" s="248"/>
      <c r="BG7" s="248"/>
      <c r="BH7" s="248"/>
      <c r="BI7" s="248"/>
      <c r="BJ7" s="248"/>
      <c r="BK7" s="248"/>
      <c r="BL7" s="248"/>
      <c r="BM7" s="248"/>
      <c r="BN7" s="248"/>
      <c r="BO7" s="248"/>
      <c r="BP7" s="248"/>
      <c r="BQ7" s="248"/>
      <c r="BR7" s="248"/>
      <c r="BS7" s="248"/>
      <c r="BT7" s="248"/>
      <c r="BU7" s="248"/>
      <c r="BV7" s="248"/>
      <c r="BW7" s="248"/>
      <c r="BX7" s="248"/>
      <c r="BY7" s="248"/>
      <c r="BZ7" s="248"/>
      <c r="CA7" s="248"/>
      <c r="CB7" s="248"/>
      <c r="CC7" s="248"/>
      <c r="CD7" s="248"/>
      <c r="CE7" s="248"/>
      <c r="CF7" s="248"/>
      <c r="CG7" s="248"/>
      <c r="CH7" s="248"/>
      <c r="CI7" s="248"/>
      <c r="CJ7" s="248"/>
      <c r="CK7" s="248"/>
      <c r="CL7" s="248"/>
      <c r="CM7" s="248"/>
      <c r="CN7" s="248"/>
      <c r="CO7" s="248"/>
      <c r="CP7" s="248"/>
      <c r="CQ7" s="248"/>
      <c r="CR7" s="248"/>
      <c r="CS7" s="248"/>
      <c r="CT7" s="248"/>
      <c r="CU7" s="248"/>
      <c r="CV7" s="248"/>
      <c r="CW7" s="248"/>
      <c r="CX7" s="248"/>
      <c r="CY7" s="248"/>
      <c r="CZ7" s="248"/>
      <c r="DA7" s="248"/>
      <c r="DB7" s="248"/>
      <c r="DC7" s="248"/>
      <c r="DD7" s="248"/>
      <c r="DE7" s="248"/>
      <c r="DF7" s="248"/>
      <c r="DG7" s="248"/>
      <c r="DH7" s="248"/>
      <c r="DI7" s="248"/>
      <c r="DJ7" s="248"/>
      <c r="DK7" s="248"/>
      <c r="DL7" s="248"/>
      <c r="DM7" s="248"/>
      <c r="DN7" s="248"/>
      <c r="DO7" s="248"/>
      <c r="DP7" s="248"/>
      <c r="DQ7" s="248"/>
      <c r="DR7" s="248"/>
      <c r="DS7" s="248"/>
      <c r="DT7" s="248"/>
      <c r="DU7" s="248"/>
      <c r="DV7" s="248"/>
      <c r="DW7" s="248"/>
      <c r="DX7" s="248"/>
      <c r="DY7" s="248"/>
      <c r="DZ7" s="248"/>
      <c r="EA7" s="248"/>
      <c r="EB7" s="248"/>
      <c r="EC7" s="248"/>
      <c r="ED7" s="248"/>
      <c r="EE7" s="248"/>
      <c r="EF7" s="248"/>
      <c r="EG7" s="248"/>
      <c r="EH7" s="248"/>
      <c r="EI7" s="248"/>
      <c r="EJ7" s="248"/>
      <c r="EK7" s="248"/>
      <c r="EL7" s="248"/>
      <c r="EM7" s="248"/>
      <c r="EN7" s="248"/>
      <c r="EO7" s="248"/>
      <c r="EP7" s="248"/>
      <c r="EQ7" s="248"/>
      <c r="ER7" s="248"/>
      <c r="ES7" s="248"/>
      <c r="ET7" s="248"/>
      <c r="EU7" s="248"/>
      <c r="EV7" s="248"/>
      <c r="EW7" s="248"/>
      <c r="EX7" s="248"/>
      <c r="EY7" s="248"/>
      <c r="EZ7" s="248"/>
      <c r="FA7" s="248"/>
      <c r="FB7" s="248"/>
      <c r="FC7" s="248"/>
      <c r="FD7" s="248"/>
      <c r="FE7" s="248"/>
      <c r="FF7" s="248"/>
      <c r="FG7" s="248"/>
      <c r="FH7" s="248"/>
      <c r="FI7" s="248"/>
      <c r="FJ7" s="248"/>
      <c r="FK7" s="248"/>
      <c r="FL7" s="248"/>
      <c r="FM7" s="248"/>
      <c r="FN7" s="248"/>
      <c r="FO7" s="248"/>
      <c r="FP7" s="248"/>
      <c r="FQ7" s="248"/>
      <c r="FR7" s="248"/>
      <c r="FS7" s="248"/>
      <c r="FT7" s="248"/>
      <c r="FU7" s="248"/>
      <c r="FV7" s="248"/>
      <c r="FW7" s="248"/>
      <c r="FX7" s="248"/>
      <c r="FY7" s="248"/>
      <c r="FZ7" s="248"/>
      <c r="GA7" s="248"/>
      <c r="GB7" s="248"/>
      <c r="GC7" s="248"/>
      <c r="GD7" s="248"/>
      <c r="GE7" s="248"/>
      <c r="GF7" s="248"/>
      <c r="GG7" s="248"/>
      <c r="GH7" s="248"/>
      <c r="GI7" s="248"/>
      <c r="GJ7" s="248"/>
      <c r="GK7" s="248"/>
      <c r="GL7" s="248"/>
      <c r="GM7" s="248"/>
      <c r="GN7" s="248"/>
      <c r="GO7" s="248"/>
      <c r="GP7" s="248"/>
      <c r="GQ7" s="248"/>
      <c r="GR7" s="248"/>
      <c r="GS7" s="248"/>
      <c r="GT7" s="248"/>
      <c r="GU7" s="248"/>
      <c r="GV7" s="248"/>
      <c r="GW7" s="248"/>
      <c r="GX7" s="248"/>
      <c r="GY7" s="248"/>
      <c r="GZ7" s="248"/>
      <c r="HA7" s="248"/>
      <c r="HB7" s="248"/>
      <c r="HC7" s="248"/>
      <c r="HD7" s="248"/>
      <c r="HE7" s="248"/>
      <c r="HF7" s="248"/>
      <c r="HG7" s="248"/>
      <c r="HH7" s="248"/>
      <c r="HI7" s="248"/>
      <c r="HJ7" s="248"/>
      <c r="HK7" s="248"/>
      <c r="HL7" s="248"/>
      <c r="HM7" s="248"/>
      <c r="HN7" s="248"/>
      <c r="HO7" s="248"/>
      <c r="HP7" s="248"/>
      <c r="HQ7" s="248"/>
      <c r="HR7" s="248"/>
      <c r="HS7" s="248"/>
      <c r="HT7" s="248"/>
      <c r="HU7" s="248"/>
      <c r="HV7" s="248"/>
      <c r="HW7" s="248"/>
      <c r="HX7" s="248"/>
      <c r="HY7" s="248"/>
      <c r="HZ7" s="248"/>
      <c r="IA7" s="248"/>
      <c r="IB7" s="248"/>
      <c r="IC7" s="248"/>
      <c r="ID7" s="248"/>
      <c r="IE7" s="248"/>
      <c r="IF7" s="248"/>
      <c r="IG7" s="248"/>
      <c r="IH7" s="248"/>
      <c r="II7" s="248"/>
      <c r="IJ7" s="248"/>
      <c r="IK7" s="248"/>
      <c r="IL7" s="248"/>
      <c r="IM7" s="248"/>
      <c r="IN7" s="248"/>
      <c r="IO7" s="248"/>
      <c r="IP7" s="248"/>
      <c r="IQ7" s="248"/>
      <c r="IR7" s="248"/>
      <c r="IS7" s="248"/>
      <c r="IT7" s="248"/>
      <c r="IU7" s="248"/>
      <c r="IV7" s="248"/>
      <c r="IW7" s="248"/>
      <c r="IX7" s="248"/>
      <c r="IY7" s="248"/>
      <c r="IZ7" s="248"/>
      <c r="JA7" s="248"/>
      <c r="JB7" s="248"/>
      <c r="JC7" s="248"/>
      <c r="JD7" s="248"/>
      <c r="JE7" s="248"/>
    </row>
    <row r="8" spans="1:265" s="247" customFormat="1" ht="23.25" customHeight="1">
      <c r="A8" s="248"/>
      <c r="B8" s="262"/>
      <c r="C8" s="262"/>
      <c r="D8" s="262"/>
      <c r="E8" s="248"/>
      <c r="F8" s="248"/>
      <c r="G8" s="248"/>
      <c r="H8" s="248"/>
      <c r="I8" s="375"/>
      <c r="J8" s="248"/>
      <c r="K8" s="248"/>
      <c r="L8" s="248"/>
      <c r="M8" s="248"/>
      <c r="N8" s="248"/>
      <c r="O8" s="248"/>
      <c r="P8" s="248"/>
      <c r="Q8" s="248"/>
      <c r="R8" s="248"/>
      <c r="S8" s="248" t="s">
        <v>174</v>
      </c>
      <c r="T8" s="248"/>
      <c r="U8" s="248" t="s">
        <v>175</v>
      </c>
      <c r="V8" s="248"/>
      <c r="W8" s="248" t="s">
        <v>176</v>
      </c>
      <c r="X8" s="248"/>
      <c r="Y8" s="248"/>
      <c r="Z8" s="248"/>
      <c r="AA8" s="248"/>
      <c r="AB8" s="248"/>
      <c r="AC8" s="248" t="s">
        <v>177</v>
      </c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D8" s="248"/>
      <c r="BE8" s="248"/>
      <c r="BF8" s="248"/>
      <c r="BG8" s="248"/>
      <c r="BH8" s="248"/>
      <c r="BI8" s="248"/>
      <c r="BJ8" s="248"/>
      <c r="BK8" s="248"/>
      <c r="BL8" s="248"/>
      <c r="BM8" s="248"/>
      <c r="BN8" s="248"/>
      <c r="BO8" s="248"/>
      <c r="BP8" s="248"/>
      <c r="BQ8" s="248"/>
      <c r="BR8" s="248"/>
      <c r="BS8" s="248"/>
      <c r="BT8" s="248"/>
      <c r="BU8" s="248"/>
      <c r="BV8" s="248"/>
      <c r="BW8" s="248"/>
      <c r="BX8" s="248"/>
      <c r="BY8" s="248"/>
      <c r="BZ8" s="248"/>
      <c r="CA8" s="248"/>
      <c r="CB8" s="248"/>
      <c r="CC8" s="248"/>
      <c r="CD8" s="248"/>
      <c r="CE8" s="248"/>
      <c r="CF8" s="248"/>
      <c r="CG8" s="248"/>
      <c r="CH8" s="248"/>
      <c r="CI8" s="248"/>
      <c r="CJ8" s="248"/>
      <c r="CK8" s="248"/>
      <c r="CL8" s="248"/>
      <c r="CM8" s="248"/>
      <c r="CN8" s="248"/>
      <c r="CO8" s="248"/>
      <c r="CP8" s="248"/>
      <c r="CQ8" s="248"/>
      <c r="CR8" s="248"/>
      <c r="CS8" s="248"/>
      <c r="CT8" s="248"/>
      <c r="CU8" s="248"/>
      <c r="CV8" s="248"/>
      <c r="CW8" s="248"/>
      <c r="CX8" s="248"/>
      <c r="CY8" s="248"/>
      <c r="CZ8" s="248"/>
      <c r="DA8" s="248"/>
      <c r="DB8" s="248"/>
      <c r="DC8" s="248"/>
      <c r="DD8" s="248"/>
      <c r="DE8" s="248"/>
      <c r="DF8" s="248"/>
      <c r="DG8" s="248"/>
      <c r="DH8" s="248"/>
      <c r="DI8" s="248"/>
      <c r="DJ8" s="248"/>
      <c r="DK8" s="248"/>
      <c r="DL8" s="248"/>
      <c r="DM8" s="248"/>
      <c r="DN8" s="248"/>
      <c r="DO8" s="248"/>
      <c r="DP8" s="248"/>
      <c r="DQ8" s="248"/>
      <c r="DR8" s="248"/>
      <c r="DS8" s="248"/>
      <c r="DT8" s="248"/>
      <c r="DU8" s="248"/>
      <c r="DV8" s="248"/>
      <c r="DW8" s="248"/>
      <c r="DX8" s="248"/>
      <c r="DY8" s="248"/>
      <c r="DZ8" s="248"/>
      <c r="EA8" s="248"/>
      <c r="EB8" s="248"/>
      <c r="EC8" s="248"/>
      <c r="ED8" s="248"/>
      <c r="EE8" s="248"/>
      <c r="EF8" s="248"/>
      <c r="EG8" s="248"/>
      <c r="EH8" s="248"/>
      <c r="EI8" s="248"/>
      <c r="EJ8" s="248"/>
      <c r="EK8" s="248"/>
      <c r="EL8" s="248"/>
      <c r="EM8" s="248"/>
      <c r="EN8" s="248"/>
      <c r="EO8" s="248"/>
      <c r="EP8" s="248"/>
      <c r="EQ8" s="248"/>
      <c r="ER8" s="248"/>
      <c r="ES8" s="248"/>
      <c r="ET8" s="248"/>
      <c r="EU8" s="248"/>
      <c r="EV8" s="248"/>
      <c r="EW8" s="248"/>
      <c r="EX8" s="248"/>
      <c r="EY8" s="248"/>
      <c r="EZ8" s="248"/>
      <c r="FA8" s="248"/>
      <c r="FB8" s="248"/>
      <c r="FC8" s="248"/>
      <c r="FD8" s="248"/>
      <c r="FE8" s="248"/>
      <c r="FF8" s="248"/>
      <c r="FG8" s="248"/>
      <c r="FH8" s="248"/>
      <c r="FI8" s="248"/>
      <c r="FJ8" s="248"/>
      <c r="FK8" s="248"/>
      <c r="FL8" s="248"/>
      <c r="FM8" s="248"/>
      <c r="FN8" s="248"/>
      <c r="FO8" s="248"/>
      <c r="FP8" s="248"/>
      <c r="FQ8" s="248"/>
      <c r="FR8" s="248"/>
      <c r="FS8" s="248"/>
      <c r="FT8" s="248"/>
      <c r="FU8" s="248"/>
      <c r="FV8" s="248"/>
      <c r="FW8" s="248"/>
      <c r="FX8" s="248"/>
      <c r="FY8" s="248"/>
      <c r="FZ8" s="248"/>
      <c r="GA8" s="248"/>
      <c r="GB8" s="248"/>
      <c r="GC8" s="248"/>
      <c r="GD8" s="248"/>
      <c r="GE8" s="248"/>
      <c r="GF8" s="248"/>
      <c r="GG8" s="248"/>
      <c r="GH8" s="248"/>
      <c r="GI8" s="248"/>
      <c r="GJ8" s="248"/>
      <c r="GK8" s="248"/>
      <c r="GL8" s="248"/>
      <c r="GM8" s="248"/>
      <c r="GN8" s="248"/>
      <c r="GO8" s="248"/>
      <c r="GP8" s="248"/>
      <c r="GQ8" s="248"/>
      <c r="GR8" s="248"/>
      <c r="GS8" s="248"/>
      <c r="GT8" s="248"/>
      <c r="GU8" s="248"/>
      <c r="GV8" s="248"/>
      <c r="GW8" s="248"/>
      <c r="GX8" s="248"/>
      <c r="GY8" s="248"/>
      <c r="GZ8" s="248"/>
      <c r="HA8" s="248"/>
      <c r="HB8" s="248"/>
      <c r="HC8" s="248"/>
      <c r="HD8" s="248"/>
      <c r="HE8" s="248"/>
      <c r="HF8" s="248"/>
      <c r="HG8" s="248"/>
      <c r="HH8" s="248"/>
      <c r="HI8" s="248"/>
      <c r="HJ8" s="248"/>
      <c r="HK8" s="248"/>
      <c r="HL8" s="248"/>
      <c r="HM8" s="248"/>
      <c r="HN8" s="248"/>
      <c r="HO8" s="248"/>
      <c r="HP8" s="248"/>
      <c r="HQ8" s="248"/>
      <c r="HR8" s="248"/>
      <c r="HS8" s="248"/>
      <c r="HT8" s="248"/>
      <c r="HU8" s="248"/>
      <c r="HV8" s="248"/>
      <c r="HW8" s="248"/>
      <c r="HX8" s="248"/>
      <c r="HY8" s="248"/>
      <c r="HZ8" s="248"/>
      <c r="IA8" s="248"/>
      <c r="IB8" s="248"/>
      <c r="IC8" s="248"/>
      <c r="ID8" s="248"/>
      <c r="IE8" s="248"/>
      <c r="IF8" s="248"/>
      <c r="IG8" s="248"/>
      <c r="IH8" s="248"/>
      <c r="II8" s="248"/>
      <c r="IJ8" s="248"/>
      <c r="IK8" s="248"/>
      <c r="IL8" s="248"/>
      <c r="IM8" s="248"/>
      <c r="IN8" s="248"/>
      <c r="IO8" s="248"/>
      <c r="IP8" s="248"/>
      <c r="IQ8" s="248"/>
      <c r="IR8" s="248"/>
      <c r="IS8" s="248"/>
      <c r="IT8" s="248"/>
      <c r="IU8" s="248"/>
      <c r="IV8" s="248"/>
      <c r="IW8" s="248"/>
      <c r="IX8" s="248"/>
      <c r="IY8" s="248"/>
      <c r="IZ8" s="248"/>
      <c r="JA8" s="248"/>
      <c r="JB8" s="248"/>
      <c r="JC8" s="248"/>
      <c r="JD8" s="248"/>
      <c r="JE8" s="248"/>
    </row>
    <row r="9" spans="1:265" s="247" customFormat="1" ht="23.25" customHeight="1">
      <c r="A9" s="248"/>
      <c r="B9" s="262"/>
      <c r="C9" s="262"/>
      <c r="D9" s="262"/>
      <c r="E9" s="248" t="s">
        <v>62</v>
      </c>
      <c r="F9" s="248"/>
      <c r="G9" s="248"/>
      <c r="H9" s="248"/>
      <c r="I9" s="375"/>
      <c r="J9" s="248"/>
      <c r="L9" s="248"/>
      <c r="M9" s="248"/>
      <c r="N9" s="248"/>
      <c r="O9" s="248"/>
      <c r="P9" s="248"/>
      <c r="Q9" s="248"/>
      <c r="R9" s="248"/>
      <c r="S9" s="248" t="s">
        <v>178</v>
      </c>
      <c r="T9" s="248"/>
      <c r="U9" s="248" t="s">
        <v>179</v>
      </c>
      <c r="V9" s="248"/>
      <c r="W9" s="248" t="s">
        <v>180</v>
      </c>
      <c r="X9" s="248"/>
      <c r="Y9" s="248" t="s">
        <v>181</v>
      </c>
      <c r="Z9" s="248"/>
      <c r="AA9" s="248" t="s">
        <v>181</v>
      </c>
      <c r="AB9" s="248"/>
      <c r="AC9" s="248" t="s">
        <v>182</v>
      </c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48"/>
      <c r="BC9" s="248"/>
      <c r="BD9" s="248"/>
      <c r="BE9" s="248"/>
      <c r="BF9" s="248"/>
      <c r="BG9" s="248"/>
      <c r="BH9" s="248"/>
      <c r="BI9" s="248"/>
      <c r="BJ9" s="248"/>
      <c r="BK9" s="248"/>
      <c r="BL9" s="248"/>
      <c r="BM9" s="248"/>
      <c r="BN9" s="248"/>
      <c r="BO9" s="248"/>
      <c r="BP9" s="248"/>
      <c r="BQ9" s="248"/>
      <c r="BR9" s="248"/>
      <c r="BS9" s="248"/>
      <c r="BT9" s="248"/>
      <c r="BU9" s="248"/>
      <c r="BV9" s="248"/>
      <c r="BW9" s="248"/>
      <c r="BX9" s="248"/>
      <c r="BY9" s="248"/>
      <c r="BZ9" s="248"/>
      <c r="CA9" s="248"/>
      <c r="CB9" s="248"/>
      <c r="CC9" s="248"/>
      <c r="CD9" s="248"/>
      <c r="CE9" s="248"/>
      <c r="CF9" s="248"/>
      <c r="CG9" s="248"/>
      <c r="CH9" s="248"/>
      <c r="CI9" s="248"/>
      <c r="CJ9" s="248"/>
      <c r="CK9" s="248"/>
      <c r="CL9" s="248"/>
      <c r="CM9" s="248"/>
      <c r="CN9" s="248"/>
      <c r="CO9" s="248"/>
      <c r="CP9" s="248"/>
      <c r="CQ9" s="248"/>
      <c r="CR9" s="248"/>
      <c r="CS9" s="248"/>
      <c r="CT9" s="248"/>
      <c r="CU9" s="248"/>
      <c r="CV9" s="248"/>
      <c r="CW9" s="248"/>
      <c r="CX9" s="248"/>
      <c r="CY9" s="248"/>
      <c r="CZ9" s="248"/>
      <c r="DA9" s="248"/>
      <c r="DB9" s="248"/>
      <c r="DC9" s="248"/>
      <c r="DD9" s="248"/>
      <c r="DE9" s="248"/>
      <c r="DF9" s="248"/>
      <c r="DG9" s="248"/>
      <c r="DH9" s="248"/>
      <c r="DI9" s="248"/>
      <c r="DJ9" s="248"/>
      <c r="DK9" s="248"/>
      <c r="DL9" s="248"/>
      <c r="DM9" s="248"/>
      <c r="DN9" s="248"/>
      <c r="DO9" s="248"/>
      <c r="DP9" s="248"/>
      <c r="DQ9" s="248"/>
      <c r="DR9" s="248"/>
      <c r="DS9" s="248"/>
      <c r="DT9" s="248"/>
      <c r="DU9" s="248"/>
      <c r="DV9" s="248"/>
      <c r="DW9" s="248"/>
      <c r="DX9" s="248"/>
      <c r="DY9" s="248"/>
      <c r="DZ9" s="248"/>
      <c r="EA9" s="248"/>
      <c r="EB9" s="248"/>
      <c r="EC9" s="248"/>
      <c r="ED9" s="248"/>
      <c r="EE9" s="248"/>
      <c r="EF9" s="248"/>
      <c r="EG9" s="248"/>
      <c r="EH9" s="248"/>
      <c r="EI9" s="248"/>
      <c r="EJ9" s="248"/>
      <c r="EK9" s="248"/>
      <c r="EL9" s="248"/>
      <c r="EM9" s="248"/>
      <c r="EN9" s="248"/>
      <c r="EO9" s="248"/>
      <c r="EP9" s="248"/>
      <c r="EQ9" s="248"/>
      <c r="ER9" s="248"/>
      <c r="ES9" s="248"/>
      <c r="ET9" s="248"/>
      <c r="EU9" s="248"/>
      <c r="EV9" s="248"/>
      <c r="EW9" s="248"/>
      <c r="EX9" s="248"/>
      <c r="EY9" s="248"/>
      <c r="EZ9" s="248"/>
      <c r="FA9" s="248"/>
      <c r="FB9" s="248"/>
      <c r="FC9" s="248"/>
      <c r="FD9" s="248"/>
      <c r="FE9" s="248"/>
      <c r="FF9" s="248"/>
      <c r="FG9" s="248"/>
      <c r="FH9" s="248"/>
      <c r="FI9" s="248"/>
      <c r="FJ9" s="248"/>
      <c r="FK9" s="248"/>
      <c r="FL9" s="248"/>
      <c r="FM9" s="248"/>
      <c r="FN9" s="248"/>
      <c r="FO9" s="248"/>
      <c r="FP9" s="248"/>
      <c r="FQ9" s="248"/>
      <c r="FR9" s="248"/>
      <c r="FS9" s="248"/>
      <c r="FT9" s="248"/>
      <c r="FU9" s="248"/>
      <c r="FV9" s="248"/>
      <c r="FW9" s="248"/>
      <c r="FX9" s="248"/>
      <c r="FY9" s="248"/>
      <c r="FZ9" s="248"/>
      <c r="GA9" s="248"/>
      <c r="GB9" s="248"/>
      <c r="GC9" s="248"/>
      <c r="GD9" s="248"/>
      <c r="GE9" s="248"/>
      <c r="GF9" s="248"/>
      <c r="GG9" s="248"/>
      <c r="GH9" s="248"/>
      <c r="GI9" s="248"/>
      <c r="GJ9" s="248"/>
      <c r="GK9" s="248"/>
      <c r="GL9" s="248"/>
      <c r="GM9" s="248"/>
      <c r="GN9" s="248"/>
      <c r="GO9" s="248"/>
      <c r="GP9" s="248"/>
      <c r="GQ9" s="248"/>
      <c r="GR9" s="248"/>
      <c r="GS9" s="248"/>
      <c r="GT9" s="248"/>
      <c r="GU9" s="248"/>
      <c r="GV9" s="248"/>
      <c r="GW9" s="248"/>
      <c r="GX9" s="248"/>
      <c r="GY9" s="248"/>
      <c r="GZ9" s="248"/>
      <c r="HA9" s="248"/>
      <c r="HB9" s="248"/>
      <c r="HC9" s="248"/>
      <c r="HD9" s="248"/>
      <c r="HE9" s="248"/>
      <c r="HF9" s="248"/>
      <c r="HG9" s="248"/>
      <c r="HH9" s="248"/>
      <c r="HI9" s="248"/>
      <c r="HJ9" s="248"/>
      <c r="HK9" s="248"/>
      <c r="HL9" s="248"/>
      <c r="HM9" s="248"/>
      <c r="HN9" s="248"/>
      <c r="HO9" s="248"/>
      <c r="HP9" s="248"/>
      <c r="HQ9" s="248"/>
      <c r="HR9" s="248"/>
      <c r="HS9" s="248"/>
      <c r="HT9" s="248"/>
      <c r="HU9" s="248"/>
      <c r="HV9" s="248"/>
      <c r="HW9" s="248"/>
      <c r="HX9" s="248"/>
      <c r="HY9" s="248"/>
      <c r="HZ9" s="248"/>
      <c r="IA9" s="248"/>
      <c r="IB9" s="248"/>
      <c r="IC9" s="248"/>
      <c r="ID9" s="248"/>
      <c r="IE9" s="248"/>
      <c r="IF9" s="248"/>
      <c r="IG9" s="248"/>
      <c r="IH9" s="248"/>
      <c r="II9" s="248"/>
      <c r="IJ9" s="248"/>
      <c r="IK9" s="248"/>
      <c r="IL9" s="248"/>
      <c r="IM9" s="248"/>
      <c r="IN9" s="248"/>
      <c r="IO9" s="248"/>
      <c r="IP9" s="248"/>
      <c r="IQ9" s="248"/>
      <c r="IR9" s="248"/>
      <c r="IS9" s="248"/>
      <c r="IT9" s="248"/>
      <c r="IU9" s="248"/>
      <c r="IV9" s="248"/>
      <c r="IW9" s="248"/>
      <c r="IX9" s="248"/>
      <c r="IY9" s="248"/>
      <c r="IZ9" s="248"/>
      <c r="JA9" s="248"/>
      <c r="JB9" s="248"/>
      <c r="JC9" s="248"/>
      <c r="JD9" s="248"/>
      <c r="JE9" s="248"/>
    </row>
    <row r="10" spans="1:265" s="247" customFormat="1" ht="23.25" customHeight="1">
      <c r="A10" s="248"/>
      <c r="B10" s="262"/>
      <c r="C10" s="262"/>
      <c r="D10" s="262"/>
      <c r="E10" s="248" t="s">
        <v>183</v>
      </c>
      <c r="F10" s="248"/>
      <c r="H10" s="248"/>
      <c r="I10" s="248" t="s">
        <v>184</v>
      </c>
      <c r="J10" s="248"/>
      <c r="K10" s="248" t="s">
        <v>185</v>
      </c>
      <c r="L10" s="248"/>
      <c r="M10" s="248" t="s">
        <v>186</v>
      </c>
      <c r="N10" s="248"/>
      <c r="O10" s="248" t="s">
        <v>403</v>
      </c>
      <c r="P10" s="248"/>
      <c r="Q10" s="248"/>
      <c r="R10" s="248"/>
      <c r="S10" s="248" t="s">
        <v>187</v>
      </c>
      <c r="T10" s="248"/>
      <c r="U10" s="248" t="s">
        <v>188</v>
      </c>
      <c r="V10" s="248"/>
      <c r="W10" s="248" t="s">
        <v>189</v>
      </c>
      <c r="X10" s="248"/>
      <c r="Y10" s="248" t="s">
        <v>190</v>
      </c>
      <c r="Z10" s="248"/>
      <c r="AA10" s="248" t="s">
        <v>177</v>
      </c>
      <c r="AB10" s="248"/>
      <c r="AC10" s="248" t="s">
        <v>191</v>
      </c>
      <c r="AD10" s="248"/>
      <c r="AE10" s="248" t="s">
        <v>192</v>
      </c>
      <c r="AF10" s="248"/>
      <c r="AG10" s="248"/>
      <c r="AH10" s="248"/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248"/>
      <c r="AY10" s="248"/>
      <c r="AZ10" s="248"/>
      <c r="BA10" s="248"/>
      <c r="BB10" s="248"/>
      <c r="BC10" s="248"/>
      <c r="BD10" s="248"/>
      <c r="BE10" s="248"/>
      <c r="BF10" s="248"/>
      <c r="BG10" s="248"/>
      <c r="BH10" s="248"/>
      <c r="BI10" s="248"/>
      <c r="BJ10" s="248"/>
      <c r="BK10" s="248"/>
      <c r="BL10" s="248"/>
      <c r="BM10" s="248"/>
      <c r="BN10" s="248"/>
      <c r="BO10" s="248"/>
      <c r="BP10" s="248"/>
      <c r="BQ10" s="248"/>
      <c r="BR10" s="248"/>
      <c r="BS10" s="248"/>
      <c r="BT10" s="248"/>
      <c r="BU10" s="248"/>
      <c r="BV10" s="248"/>
      <c r="BW10" s="248"/>
      <c r="BX10" s="248"/>
      <c r="BY10" s="248"/>
      <c r="BZ10" s="248"/>
      <c r="CA10" s="248"/>
      <c r="CB10" s="248"/>
      <c r="CC10" s="248"/>
      <c r="CD10" s="248"/>
      <c r="CE10" s="248"/>
      <c r="CF10" s="248"/>
      <c r="CG10" s="248"/>
      <c r="CH10" s="248"/>
      <c r="CI10" s="248"/>
      <c r="CJ10" s="248"/>
      <c r="CK10" s="248"/>
      <c r="CL10" s="248"/>
      <c r="CM10" s="248"/>
      <c r="CN10" s="248"/>
      <c r="CO10" s="248"/>
      <c r="CP10" s="248"/>
      <c r="CQ10" s="248"/>
      <c r="CR10" s="248"/>
      <c r="CS10" s="248"/>
      <c r="CT10" s="248"/>
      <c r="CU10" s="248"/>
      <c r="CV10" s="248"/>
      <c r="CW10" s="248"/>
      <c r="CX10" s="248"/>
      <c r="CY10" s="248"/>
      <c r="CZ10" s="248"/>
      <c r="DA10" s="248"/>
      <c r="DB10" s="248"/>
      <c r="DC10" s="248"/>
      <c r="DD10" s="248"/>
      <c r="DE10" s="248"/>
      <c r="DF10" s="248"/>
      <c r="DG10" s="248"/>
      <c r="DH10" s="248"/>
      <c r="DI10" s="248"/>
      <c r="DJ10" s="248"/>
      <c r="DK10" s="248"/>
      <c r="DL10" s="248"/>
      <c r="DM10" s="248"/>
      <c r="DN10" s="248"/>
      <c r="DO10" s="248"/>
      <c r="DP10" s="248"/>
      <c r="DQ10" s="248"/>
      <c r="DR10" s="248"/>
      <c r="DS10" s="248"/>
      <c r="DT10" s="248"/>
      <c r="DU10" s="248"/>
      <c r="DV10" s="248"/>
      <c r="DW10" s="248"/>
      <c r="DX10" s="248"/>
      <c r="DY10" s="248"/>
      <c r="DZ10" s="248"/>
      <c r="EA10" s="248"/>
      <c r="EB10" s="248"/>
      <c r="EC10" s="248"/>
      <c r="ED10" s="248"/>
      <c r="EE10" s="248"/>
      <c r="EF10" s="248"/>
      <c r="EG10" s="248"/>
      <c r="EH10" s="248"/>
      <c r="EI10" s="248"/>
      <c r="EJ10" s="248"/>
      <c r="EK10" s="248"/>
      <c r="EL10" s="248"/>
      <c r="EM10" s="248"/>
      <c r="EN10" s="248"/>
      <c r="EO10" s="248"/>
      <c r="EP10" s="248"/>
      <c r="EQ10" s="248"/>
      <c r="ER10" s="248"/>
      <c r="ES10" s="248"/>
      <c r="ET10" s="248"/>
      <c r="EU10" s="248"/>
      <c r="EV10" s="248"/>
      <c r="EW10" s="248"/>
      <c r="EX10" s="248"/>
      <c r="EY10" s="248"/>
      <c r="EZ10" s="248"/>
      <c r="FA10" s="248"/>
      <c r="FB10" s="248"/>
      <c r="FC10" s="248"/>
      <c r="FD10" s="248"/>
      <c r="FE10" s="248"/>
      <c r="FF10" s="248"/>
      <c r="FG10" s="248"/>
      <c r="FH10" s="248"/>
      <c r="FI10" s="248"/>
      <c r="FJ10" s="248"/>
      <c r="FK10" s="248"/>
      <c r="FL10" s="248"/>
      <c r="FM10" s="248"/>
      <c r="FN10" s="248"/>
      <c r="FO10" s="248"/>
      <c r="FP10" s="248"/>
      <c r="FQ10" s="248"/>
      <c r="FR10" s="248"/>
      <c r="FS10" s="248"/>
      <c r="FT10" s="248"/>
      <c r="FU10" s="248"/>
      <c r="FV10" s="248"/>
      <c r="FW10" s="248"/>
      <c r="FX10" s="248"/>
      <c r="FY10" s="248"/>
      <c r="FZ10" s="248"/>
      <c r="GA10" s="248"/>
      <c r="GB10" s="248"/>
      <c r="GC10" s="248"/>
      <c r="GD10" s="248"/>
      <c r="GE10" s="248"/>
      <c r="GF10" s="248"/>
      <c r="GG10" s="248"/>
      <c r="GH10" s="248"/>
      <c r="GI10" s="248"/>
      <c r="GJ10" s="248"/>
      <c r="GK10" s="248"/>
      <c r="GL10" s="248"/>
      <c r="GM10" s="248"/>
      <c r="GN10" s="248"/>
      <c r="GO10" s="248"/>
      <c r="GP10" s="248"/>
      <c r="GQ10" s="248"/>
      <c r="GR10" s="248"/>
      <c r="GS10" s="248"/>
      <c r="GT10" s="248"/>
      <c r="GU10" s="248"/>
      <c r="GV10" s="248"/>
      <c r="GW10" s="248"/>
      <c r="GX10" s="248"/>
      <c r="GY10" s="248"/>
      <c r="GZ10" s="248"/>
      <c r="HA10" s="248"/>
      <c r="HB10" s="248"/>
      <c r="HC10" s="248"/>
      <c r="HD10" s="248"/>
      <c r="HE10" s="248"/>
      <c r="HF10" s="248"/>
      <c r="HG10" s="248"/>
      <c r="HH10" s="248"/>
      <c r="HI10" s="248"/>
      <c r="HJ10" s="248"/>
      <c r="HK10" s="248"/>
      <c r="HL10" s="248"/>
      <c r="HM10" s="248"/>
      <c r="HN10" s="248"/>
      <c r="HO10" s="248"/>
      <c r="HP10" s="248"/>
      <c r="HQ10" s="248"/>
      <c r="HR10" s="248"/>
      <c r="HS10" s="248"/>
      <c r="HT10" s="248"/>
      <c r="HU10" s="248"/>
      <c r="HV10" s="248"/>
      <c r="HW10" s="248"/>
      <c r="HX10" s="248"/>
      <c r="HY10" s="248"/>
      <c r="HZ10" s="248"/>
      <c r="IA10" s="248"/>
      <c r="IB10" s="248"/>
      <c r="IC10" s="248"/>
      <c r="ID10" s="248"/>
      <c r="IE10" s="248"/>
      <c r="IF10" s="248"/>
      <c r="IG10" s="248"/>
      <c r="IH10" s="248"/>
      <c r="II10" s="248"/>
      <c r="IJ10" s="248"/>
      <c r="IK10" s="248"/>
      <c r="IL10" s="248"/>
      <c r="IM10" s="248"/>
      <c r="IN10" s="248"/>
      <c r="IO10" s="248"/>
      <c r="IP10" s="248"/>
      <c r="IQ10" s="248"/>
      <c r="IR10" s="248"/>
      <c r="IS10" s="248"/>
      <c r="IT10" s="248"/>
      <c r="IU10" s="248"/>
      <c r="IV10" s="248"/>
      <c r="IW10" s="248"/>
      <c r="IX10" s="248"/>
      <c r="IY10" s="248"/>
      <c r="IZ10" s="248"/>
      <c r="JA10" s="248"/>
      <c r="JB10" s="248"/>
      <c r="JC10" s="248"/>
      <c r="JD10" s="248"/>
      <c r="JE10" s="248"/>
    </row>
    <row r="11" spans="1:265" s="247" customFormat="1" ht="23.25" customHeight="1">
      <c r="A11" s="248"/>
      <c r="B11" s="262" t="s">
        <v>7</v>
      </c>
      <c r="C11" s="262" t="s">
        <v>7</v>
      </c>
      <c r="D11" s="262" t="s">
        <v>7</v>
      </c>
      <c r="E11" s="248" t="s">
        <v>193</v>
      </c>
      <c r="F11" s="248"/>
      <c r="G11" s="248" t="s">
        <v>195</v>
      </c>
      <c r="H11" s="248"/>
      <c r="I11" s="248" t="s">
        <v>194</v>
      </c>
      <c r="J11" s="248"/>
      <c r="K11" s="248" t="s">
        <v>195</v>
      </c>
      <c r="L11" s="248"/>
      <c r="M11" s="248" t="s">
        <v>196</v>
      </c>
      <c r="N11" s="248"/>
      <c r="O11" s="248" t="s">
        <v>195</v>
      </c>
      <c r="P11" s="248"/>
      <c r="Q11" s="248" t="s">
        <v>197</v>
      </c>
      <c r="R11" s="248"/>
      <c r="S11" s="248" t="s">
        <v>198</v>
      </c>
      <c r="T11" s="248"/>
      <c r="U11" s="248" t="s">
        <v>199</v>
      </c>
      <c r="V11" s="248"/>
      <c r="W11" s="248" t="s">
        <v>200</v>
      </c>
      <c r="X11" s="248"/>
      <c r="Y11" s="248" t="s">
        <v>201</v>
      </c>
      <c r="Z11" s="248"/>
      <c r="AA11" s="248" t="s">
        <v>398</v>
      </c>
      <c r="AB11" s="248"/>
      <c r="AC11" s="248" t="s">
        <v>202</v>
      </c>
      <c r="AD11" s="248"/>
      <c r="AE11" s="248" t="s">
        <v>203</v>
      </c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48"/>
      <c r="BB11" s="248"/>
      <c r="BC11" s="248"/>
      <c r="BD11" s="248"/>
      <c r="BE11" s="248"/>
      <c r="BF11" s="248"/>
      <c r="BG11" s="248"/>
      <c r="BH11" s="248"/>
      <c r="BI11" s="248"/>
      <c r="BJ11" s="248"/>
      <c r="BK11" s="248"/>
      <c r="BL11" s="248"/>
      <c r="BM11" s="248"/>
      <c r="BN11" s="248"/>
      <c r="BO11" s="248"/>
      <c r="BP11" s="248"/>
      <c r="BQ11" s="248"/>
      <c r="BR11" s="248"/>
      <c r="BS11" s="248"/>
      <c r="BT11" s="248"/>
      <c r="BU11" s="248"/>
      <c r="BV11" s="248"/>
      <c r="BW11" s="248"/>
      <c r="BX11" s="248"/>
      <c r="BY11" s="248"/>
      <c r="BZ11" s="248"/>
      <c r="CA11" s="248"/>
      <c r="CB11" s="248"/>
      <c r="CC11" s="248"/>
      <c r="CD11" s="248"/>
      <c r="CE11" s="248"/>
      <c r="CF11" s="248"/>
      <c r="CG11" s="248"/>
      <c r="CH11" s="248"/>
      <c r="CI11" s="248"/>
      <c r="CJ11" s="248"/>
      <c r="CK11" s="248"/>
      <c r="CL11" s="248"/>
      <c r="CM11" s="248"/>
      <c r="CN11" s="248"/>
      <c r="CO11" s="248"/>
      <c r="CP11" s="248"/>
      <c r="CQ11" s="248"/>
      <c r="CR11" s="248"/>
      <c r="CS11" s="248"/>
      <c r="CT11" s="248"/>
      <c r="CU11" s="248"/>
      <c r="CV11" s="248"/>
      <c r="CW11" s="248"/>
      <c r="CX11" s="248"/>
      <c r="CY11" s="248"/>
      <c r="CZ11" s="248"/>
      <c r="DA11" s="248"/>
      <c r="DB11" s="248"/>
      <c r="DC11" s="248"/>
      <c r="DD11" s="248"/>
      <c r="DE11" s="248"/>
      <c r="DF11" s="248"/>
      <c r="DG11" s="248"/>
      <c r="DH11" s="248"/>
      <c r="DI11" s="248"/>
      <c r="DJ11" s="248"/>
      <c r="DK11" s="248"/>
      <c r="DL11" s="248"/>
      <c r="DM11" s="248"/>
      <c r="DN11" s="248"/>
      <c r="DO11" s="248"/>
      <c r="DP11" s="248"/>
      <c r="DQ11" s="248"/>
      <c r="DR11" s="248"/>
      <c r="DS11" s="248"/>
      <c r="DT11" s="248"/>
      <c r="DU11" s="248"/>
      <c r="DV11" s="248"/>
      <c r="DW11" s="248"/>
      <c r="DX11" s="248"/>
      <c r="DY11" s="248"/>
      <c r="DZ11" s="248"/>
      <c r="EA11" s="248"/>
      <c r="EB11" s="248"/>
      <c r="EC11" s="248"/>
      <c r="ED11" s="248"/>
      <c r="EE11" s="248"/>
      <c r="EF11" s="248"/>
      <c r="EG11" s="248"/>
      <c r="EH11" s="248"/>
      <c r="EI11" s="248"/>
      <c r="EJ11" s="248"/>
      <c r="EK11" s="248"/>
      <c r="EL11" s="248"/>
      <c r="EM11" s="248"/>
      <c r="EN11" s="248"/>
      <c r="EO11" s="248"/>
      <c r="EP11" s="248"/>
      <c r="EQ11" s="248"/>
      <c r="ER11" s="248"/>
      <c r="ES11" s="248"/>
      <c r="ET11" s="248"/>
      <c r="EU11" s="248"/>
      <c r="EV11" s="248"/>
      <c r="EW11" s="248"/>
      <c r="EX11" s="248"/>
      <c r="EY11" s="248"/>
      <c r="EZ11" s="248"/>
      <c r="FA11" s="248"/>
      <c r="FB11" s="248"/>
      <c r="FC11" s="248"/>
      <c r="FD11" s="248"/>
      <c r="FE11" s="248"/>
      <c r="FF11" s="248"/>
      <c r="FG11" s="248"/>
      <c r="FH11" s="248"/>
      <c r="FI11" s="248"/>
      <c r="FJ11" s="248"/>
      <c r="FK11" s="248"/>
      <c r="FL11" s="248"/>
      <c r="FM11" s="248"/>
      <c r="FN11" s="248"/>
      <c r="FO11" s="248"/>
      <c r="FP11" s="248"/>
      <c r="FQ11" s="248"/>
      <c r="FR11" s="248"/>
      <c r="FS11" s="248"/>
      <c r="FT11" s="248"/>
      <c r="FU11" s="248"/>
      <c r="FV11" s="248"/>
      <c r="FW11" s="248"/>
      <c r="FX11" s="248"/>
      <c r="FY11" s="248"/>
      <c r="FZ11" s="248"/>
      <c r="GA11" s="248"/>
      <c r="GB11" s="248"/>
      <c r="GC11" s="248"/>
      <c r="GD11" s="248"/>
      <c r="GE11" s="248"/>
      <c r="GF11" s="248"/>
      <c r="GG11" s="248"/>
      <c r="GH11" s="248"/>
      <c r="GI11" s="248"/>
      <c r="GJ11" s="248"/>
      <c r="GK11" s="248"/>
      <c r="GL11" s="248"/>
      <c r="GM11" s="248"/>
      <c r="GN11" s="248"/>
      <c r="GO11" s="248"/>
      <c r="GP11" s="248"/>
      <c r="GQ11" s="248"/>
      <c r="GR11" s="248"/>
      <c r="GS11" s="248"/>
      <c r="GT11" s="248"/>
      <c r="GU11" s="248"/>
      <c r="GV11" s="248"/>
      <c r="GW11" s="248"/>
      <c r="GX11" s="248"/>
      <c r="GY11" s="248"/>
      <c r="GZ11" s="248"/>
      <c r="HA11" s="248"/>
      <c r="HB11" s="248"/>
      <c r="HC11" s="248"/>
      <c r="HD11" s="248"/>
      <c r="HE11" s="248"/>
      <c r="HF11" s="248"/>
      <c r="HG11" s="248"/>
      <c r="HH11" s="248"/>
      <c r="HI11" s="248"/>
      <c r="HJ11" s="248"/>
      <c r="HK11" s="248"/>
      <c r="HL11" s="248"/>
      <c r="HM11" s="248"/>
      <c r="HN11" s="248"/>
      <c r="HO11" s="248"/>
      <c r="HP11" s="248"/>
      <c r="HQ11" s="248"/>
      <c r="HR11" s="248"/>
      <c r="HS11" s="248"/>
      <c r="HT11" s="248"/>
      <c r="HU11" s="248"/>
      <c r="HV11" s="248"/>
      <c r="HW11" s="248"/>
      <c r="HX11" s="248"/>
      <c r="HY11" s="248"/>
      <c r="HZ11" s="248"/>
      <c r="IA11" s="248"/>
      <c r="IB11" s="248"/>
      <c r="IC11" s="248"/>
      <c r="ID11" s="248"/>
      <c r="IE11" s="248"/>
      <c r="IF11" s="248"/>
      <c r="IG11" s="248"/>
      <c r="IH11" s="248"/>
      <c r="II11" s="248"/>
      <c r="IJ11" s="248"/>
      <c r="IK11" s="248"/>
      <c r="IL11" s="248"/>
      <c r="IM11" s="248"/>
      <c r="IN11" s="248"/>
      <c r="IO11" s="248"/>
      <c r="IP11" s="248"/>
      <c r="IQ11" s="248"/>
      <c r="IR11" s="248"/>
      <c r="IS11" s="248"/>
      <c r="IT11" s="248"/>
      <c r="IU11" s="248"/>
      <c r="IV11" s="248"/>
      <c r="IW11" s="248"/>
      <c r="IX11" s="248"/>
      <c r="IY11" s="248"/>
      <c r="IZ11" s="248"/>
      <c r="JA11" s="248"/>
      <c r="JB11" s="248"/>
      <c r="JC11" s="248"/>
      <c r="JD11" s="248"/>
      <c r="JE11" s="248"/>
    </row>
    <row r="12" spans="1:265" s="247" customFormat="1" ht="23.25" customHeight="1">
      <c r="A12" s="248"/>
      <c r="B12" s="262"/>
      <c r="C12" s="262"/>
      <c r="D12" s="262"/>
      <c r="E12" s="393" t="s">
        <v>9</v>
      </c>
      <c r="F12" s="393"/>
      <c r="G12" s="393"/>
      <c r="H12" s="393"/>
      <c r="I12" s="393"/>
      <c r="J12" s="393"/>
      <c r="K12" s="393"/>
      <c r="L12" s="393"/>
      <c r="M12" s="393"/>
      <c r="N12" s="393"/>
      <c r="O12" s="393"/>
      <c r="P12" s="393"/>
      <c r="Q12" s="393"/>
      <c r="R12" s="393"/>
      <c r="S12" s="393"/>
      <c r="T12" s="393"/>
      <c r="U12" s="393"/>
      <c r="V12" s="393"/>
      <c r="W12" s="393"/>
      <c r="X12" s="393"/>
      <c r="Y12" s="393"/>
      <c r="Z12" s="393"/>
      <c r="AA12" s="393"/>
      <c r="AB12" s="393"/>
      <c r="AC12" s="393"/>
      <c r="AD12" s="393"/>
      <c r="AE12" s="393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48"/>
      <c r="BB12" s="248"/>
      <c r="BC12" s="248"/>
      <c r="BD12" s="248"/>
      <c r="BE12" s="248"/>
      <c r="BF12" s="248"/>
      <c r="BG12" s="248"/>
      <c r="BH12" s="248"/>
      <c r="BI12" s="248"/>
      <c r="BJ12" s="248"/>
      <c r="BK12" s="248"/>
      <c r="BL12" s="248"/>
      <c r="BM12" s="248"/>
      <c r="BN12" s="248"/>
      <c r="BO12" s="248"/>
      <c r="BP12" s="248"/>
      <c r="BQ12" s="248"/>
      <c r="BR12" s="248"/>
      <c r="BS12" s="248"/>
      <c r="BT12" s="248"/>
      <c r="BU12" s="248"/>
      <c r="BV12" s="248"/>
      <c r="BW12" s="248"/>
      <c r="BX12" s="248"/>
      <c r="BY12" s="248"/>
      <c r="BZ12" s="248"/>
      <c r="CA12" s="248"/>
      <c r="CB12" s="248"/>
      <c r="CC12" s="248"/>
      <c r="CD12" s="248"/>
      <c r="CE12" s="248"/>
      <c r="CF12" s="248"/>
      <c r="CG12" s="248"/>
      <c r="CH12" s="248"/>
      <c r="CI12" s="248"/>
      <c r="CJ12" s="248"/>
      <c r="CK12" s="248"/>
      <c r="CL12" s="248"/>
      <c r="CM12" s="248"/>
      <c r="CN12" s="248"/>
      <c r="CO12" s="248"/>
      <c r="CP12" s="248"/>
      <c r="CQ12" s="248"/>
      <c r="CR12" s="248"/>
      <c r="CS12" s="248"/>
      <c r="CT12" s="248"/>
      <c r="CU12" s="248"/>
      <c r="CV12" s="248"/>
      <c r="CW12" s="248"/>
      <c r="CX12" s="248"/>
      <c r="CY12" s="248"/>
      <c r="CZ12" s="248"/>
      <c r="DA12" s="248"/>
      <c r="DB12" s="248"/>
      <c r="DC12" s="248"/>
      <c r="DD12" s="248"/>
      <c r="DE12" s="248"/>
      <c r="DF12" s="248"/>
      <c r="DG12" s="248"/>
      <c r="DH12" s="248"/>
      <c r="DI12" s="248"/>
      <c r="DJ12" s="248"/>
      <c r="DK12" s="248"/>
      <c r="DL12" s="248"/>
      <c r="DM12" s="248"/>
      <c r="DN12" s="248"/>
      <c r="DO12" s="248"/>
      <c r="DP12" s="248"/>
      <c r="DQ12" s="248"/>
      <c r="DR12" s="248"/>
      <c r="DS12" s="248"/>
      <c r="DT12" s="248"/>
      <c r="DU12" s="248"/>
      <c r="DV12" s="248"/>
      <c r="DW12" s="248"/>
      <c r="DX12" s="248"/>
      <c r="DY12" s="248"/>
      <c r="DZ12" s="248"/>
      <c r="EA12" s="248"/>
      <c r="EB12" s="248"/>
      <c r="EC12" s="248"/>
      <c r="ED12" s="248"/>
      <c r="EE12" s="248"/>
      <c r="EF12" s="248"/>
      <c r="EG12" s="248"/>
      <c r="EH12" s="248"/>
      <c r="EI12" s="248"/>
      <c r="EJ12" s="248"/>
      <c r="EK12" s="248"/>
      <c r="EL12" s="248"/>
      <c r="EM12" s="248"/>
      <c r="EN12" s="248"/>
      <c r="EO12" s="248"/>
      <c r="EP12" s="248"/>
      <c r="EQ12" s="248"/>
      <c r="ER12" s="248"/>
      <c r="ES12" s="248"/>
      <c r="ET12" s="248"/>
      <c r="EU12" s="248"/>
      <c r="EV12" s="248"/>
      <c r="EW12" s="248"/>
      <c r="EX12" s="248"/>
      <c r="EY12" s="248"/>
      <c r="EZ12" s="248"/>
      <c r="FA12" s="248"/>
      <c r="FB12" s="248"/>
      <c r="FC12" s="248"/>
      <c r="FD12" s="248"/>
      <c r="FE12" s="248"/>
      <c r="FF12" s="248"/>
      <c r="FG12" s="248"/>
      <c r="FH12" s="248"/>
      <c r="FI12" s="248"/>
      <c r="FJ12" s="248"/>
      <c r="FK12" s="248"/>
      <c r="FL12" s="248"/>
      <c r="FM12" s="248"/>
      <c r="FN12" s="248"/>
      <c r="FO12" s="248"/>
      <c r="FP12" s="248"/>
      <c r="FQ12" s="248"/>
      <c r="FR12" s="248"/>
      <c r="FS12" s="248"/>
      <c r="FT12" s="248"/>
      <c r="FU12" s="248"/>
      <c r="FV12" s="248"/>
      <c r="FW12" s="248"/>
      <c r="FX12" s="248"/>
      <c r="FY12" s="248"/>
      <c r="FZ12" s="248"/>
      <c r="GA12" s="248"/>
      <c r="GB12" s="248"/>
      <c r="GC12" s="248"/>
      <c r="GD12" s="248"/>
      <c r="GE12" s="248"/>
      <c r="GF12" s="248"/>
      <c r="GG12" s="248"/>
      <c r="GH12" s="248"/>
      <c r="GI12" s="248"/>
      <c r="GJ12" s="248"/>
      <c r="GK12" s="248"/>
      <c r="GL12" s="248"/>
      <c r="GM12" s="248"/>
      <c r="GN12" s="248"/>
      <c r="GO12" s="248"/>
      <c r="GP12" s="248"/>
      <c r="GQ12" s="248"/>
      <c r="GR12" s="248"/>
      <c r="GS12" s="248"/>
      <c r="GT12" s="248"/>
      <c r="GU12" s="248"/>
      <c r="GV12" s="248"/>
      <c r="GW12" s="248"/>
      <c r="GX12" s="248"/>
      <c r="GY12" s="248"/>
      <c r="GZ12" s="248"/>
      <c r="HA12" s="248"/>
      <c r="HB12" s="248"/>
      <c r="HC12" s="248"/>
      <c r="HD12" s="248"/>
      <c r="HE12" s="248"/>
      <c r="HF12" s="248"/>
      <c r="HG12" s="248"/>
      <c r="HH12" s="248"/>
      <c r="HI12" s="248"/>
      <c r="HJ12" s="248"/>
      <c r="HK12" s="248"/>
      <c r="HL12" s="248"/>
      <c r="HM12" s="248"/>
      <c r="HN12" s="248"/>
      <c r="HO12" s="248"/>
      <c r="HP12" s="248"/>
      <c r="HQ12" s="248"/>
      <c r="HR12" s="248"/>
      <c r="HS12" s="248"/>
      <c r="HT12" s="248"/>
      <c r="HU12" s="248"/>
      <c r="HV12" s="248"/>
      <c r="HW12" s="248"/>
      <c r="HX12" s="248"/>
      <c r="HY12" s="248"/>
      <c r="HZ12" s="248"/>
      <c r="IA12" s="248"/>
      <c r="IB12" s="248"/>
      <c r="IC12" s="248"/>
      <c r="ID12" s="248"/>
      <c r="IE12" s="248"/>
      <c r="IF12" s="248"/>
      <c r="IG12" s="248"/>
      <c r="IH12" s="248"/>
      <c r="II12" s="248"/>
      <c r="IJ12" s="248"/>
      <c r="IK12" s="248"/>
      <c r="IL12" s="248"/>
      <c r="IM12" s="248"/>
      <c r="IN12" s="248"/>
      <c r="IO12" s="248"/>
      <c r="IP12" s="248"/>
      <c r="IQ12" s="248"/>
      <c r="IR12" s="248"/>
      <c r="IS12" s="248"/>
      <c r="IT12" s="248"/>
      <c r="IU12" s="248"/>
      <c r="IV12" s="248"/>
      <c r="IW12" s="248"/>
      <c r="IX12" s="248"/>
      <c r="IY12" s="248"/>
      <c r="IZ12" s="248"/>
      <c r="JA12" s="248"/>
      <c r="JB12" s="248"/>
      <c r="JC12" s="248"/>
      <c r="JD12" s="248"/>
      <c r="JE12" s="248"/>
    </row>
    <row r="13" spans="1:265" s="247" customFormat="1" ht="22.95" customHeight="1">
      <c r="A13" s="281" t="s">
        <v>217</v>
      </c>
      <c r="B13" s="262"/>
      <c r="C13" s="262"/>
      <c r="D13" s="262"/>
      <c r="E13" s="332"/>
      <c r="F13" s="262"/>
      <c r="G13" s="332"/>
      <c r="H13" s="262"/>
      <c r="I13" s="373"/>
      <c r="J13" s="262"/>
      <c r="K13" s="332"/>
      <c r="L13" s="262"/>
      <c r="M13" s="332"/>
      <c r="N13" s="262"/>
      <c r="O13" s="262"/>
      <c r="P13" s="262"/>
      <c r="Q13" s="332"/>
      <c r="R13" s="262"/>
      <c r="S13" s="332"/>
      <c r="T13" s="262"/>
      <c r="U13" s="332"/>
      <c r="V13" s="262"/>
      <c r="W13" s="332"/>
      <c r="X13" s="262"/>
      <c r="Y13" s="332"/>
      <c r="Z13" s="262"/>
      <c r="AA13" s="332"/>
      <c r="AB13" s="262"/>
      <c r="AC13" s="332"/>
      <c r="AD13" s="262"/>
      <c r="AE13" s="332"/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48"/>
      <c r="BB13" s="248"/>
      <c r="BC13" s="248"/>
      <c r="BD13" s="248"/>
      <c r="BE13" s="248"/>
      <c r="BF13" s="248"/>
      <c r="BG13" s="248"/>
      <c r="BH13" s="248"/>
      <c r="BI13" s="248"/>
      <c r="BJ13" s="248"/>
      <c r="BK13" s="248"/>
      <c r="BL13" s="248"/>
      <c r="BM13" s="248"/>
      <c r="BN13" s="248"/>
      <c r="BO13" s="248"/>
      <c r="BP13" s="248"/>
      <c r="BQ13" s="248"/>
      <c r="BR13" s="248"/>
      <c r="BS13" s="248"/>
      <c r="BT13" s="248"/>
      <c r="BU13" s="248"/>
      <c r="BV13" s="248"/>
      <c r="BW13" s="248"/>
      <c r="BX13" s="248"/>
      <c r="BY13" s="248"/>
      <c r="BZ13" s="248"/>
      <c r="CA13" s="248"/>
      <c r="CB13" s="248"/>
      <c r="CC13" s="248"/>
      <c r="CD13" s="248"/>
      <c r="CE13" s="248"/>
      <c r="CF13" s="248"/>
      <c r="CG13" s="248"/>
      <c r="CH13" s="248"/>
      <c r="CI13" s="248"/>
      <c r="CJ13" s="248"/>
      <c r="CK13" s="248"/>
      <c r="CL13" s="248"/>
      <c r="CM13" s="248"/>
      <c r="CN13" s="248"/>
      <c r="CO13" s="248"/>
      <c r="CP13" s="248"/>
      <c r="CQ13" s="248"/>
      <c r="CR13" s="248"/>
      <c r="CS13" s="248"/>
      <c r="CT13" s="248"/>
      <c r="CU13" s="248"/>
      <c r="CV13" s="248"/>
      <c r="CW13" s="248"/>
      <c r="CX13" s="248"/>
      <c r="CY13" s="248"/>
      <c r="CZ13" s="248"/>
      <c r="DA13" s="248"/>
      <c r="DB13" s="248"/>
      <c r="DC13" s="248"/>
      <c r="DD13" s="248"/>
      <c r="DE13" s="248"/>
      <c r="DF13" s="248"/>
      <c r="DG13" s="248"/>
      <c r="DH13" s="248"/>
      <c r="DI13" s="248"/>
      <c r="DJ13" s="248"/>
      <c r="DK13" s="248"/>
      <c r="DL13" s="248"/>
      <c r="DM13" s="248"/>
      <c r="DN13" s="248"/>
      <c r="DO13" s="248"/>
      <c r="DP13" s="248"/>
      <c r="DQ13" s="248"/>
      <c r="DR13" s="248"/>
      <c r="DS13" s="248"/>
      <c r="DT13" s="248"/>
      <c r="DU13" s="248"/>
      <c r="DV13" s="248"/>
      <c r="DW13" s="248"/>
      <c r="DX13" s="248"/>
      <c r="DY13" s="248"/>
      <c r="DZ13" s="248"/>
      <c r="EA13" s="248"/>
      <c r="EB13" s="248"/>
      <c r="EC13" s="248"/>
      <c r="ED13" s="248"/>
      <c r="EE13" s="248"/>
      <c r="EF13" s="248"/>
      <c r="EG13" s="248"/>
      <c r="EH13" s="248"/>
      <c r="EI13" s="248"/>
      <c r="EJ13" s="248"/>
      <c r="EK13" s="248"/>
      <c r="EL13" s="248"/>
      <c r="EM13" s="248"/>
      <c r="EN13" s="248"/>
      <c r="EO13" s="248"/>
      <c r="EP13" s="248"/>
      <c r="EQ13" s="248"/>
      <c r="ER13" s="248"/>
      <c r="ES13" s="248"/>
      <c r="ET13" s="248"/>
      <c r="EU13" s="248"/>
      <c r="EV13" s="248"/>
      <c r="EW13" s="248"/>
      <c r="EX13" s="248"/>
      <c r="EY13" s="248"/>
      <c r="EZ13" s="248"/>
      <c r="FA13" s="248"/>
      <c r="FB13" s="248"/>
      <c r="FC13" s="248"/>
      <c r="FD13" s="248"/>
      <c r="FE13" s="248"/>
      <c r="FF13" s="248"/>
      <c r="FG13" s="248"/>
      <c r="FH13" s="248"/>
      <c r="FI13" s="248"/>
      <c r="FJ13" s="248"/>
      <c r="FK13" s="248"/>
      <c r="FL13" s="248"/>
      <c r="FM13" s="248"/>
      <c r="FN13" s="248"/>
      <c r="FO13" s="248"/>
      <c r="FP13" s="248"/>
      <c r="FQ13" s="248"/>
      <c r="FR13" s="248"/>
      <c r="FS13" s="248"/>
      <c r="FT13" s="248"/>
      <c r="FU13" s="248"/>
      <c r="FV13" s="248"/>
      <c r="FW13" s="248"/>
      <c r="FX13" s="248"/>
      <c r="FY13" s="248"/>
      <c r="FZ13" s="248"/>
      <c r="GA13" s="248"/>
      <c r="GB13" s="248"/>
      <c r="GC13" s="248"/>
      <c r="GD13" s="248"/>
      <c r="GE13" s="248"/>
      <c r="GF13" s="248"/>
      <c r="GG13" s="248"/>
      <c r="GH13" s="248"/>
      <c r="GI13" s="248"/>
      <c r="GJ13" s="248"/>
      <c r="GK13" s="248"/>
      <c r="GL13" s="248"/>
      <c r="GM13" s="248"/>
      <c r="GN13" s="248"/>
      <c r="GO13" s="248"/>
      <c r="GP13" s="248"/>
      <c r="GQ13" s="248"/>
      <c r="GR13" s="248"/>
      <c r="GS13" s="248"/>
      <c r="GT13" s="248"/>
      <c r="GU13" s="248"/>
      <c r="GV13" s="248"/>
      <c r="GW13" s="248"/>
      <c r="GX13" s="248"/>
      <c r="GY13" s="248"/>
      <c r="GZ13" s="248"/>
      <c r="HA13" s="248"/>
      <c r="HB13" s="248"/>
      <c r="HC13" s="248"/>
      <c r="HD13" s="248"/>
      <c r="HE13" s="248"/>
      <c r="HF13" s="248"/>
      <c r="HG13" s="248"/>
      <c r="HH13" s="248"/>
      <c r="HI13" s="248"/>
      <c r="HJ13" s="248"/>
      <c r="HK13" s="248"/>
      <c r="HL13" s="248"/>
      <c r="HM13" s="248"/>
      <c r="HN13" s="248"/>
      <c r="HO13" s="248"/>
      <c r="HP13" s="248"/>
      <c r="HQ13" s="248"/>
      <c r="HR13" s="248"/>
      <c r="HS13" s="248"/>
      <c r="HT13" s="248"/>
      <c r="HU13" s="248"/>
      <c r="HV13" s="248"/>
      <c r="HW13" s="248"/>
      <c r="HX13" s="248"/>
      <c r="HY13" s="248"/>
      <c r="HZ13" s="248"/>
      <c r="IA13" s="248"/>
      <c r="IB13" s="248"/>
      <c r="IC13" s="248"/>
      <c r="ID13" s="248"/>
      <c r="IE13" s="248"/>
      <c r="IF13" s="248"/>
      <c r="IG13" s="248"/>
      <c r="IH13" s="248"/>
      <c r="II13" s="248"/>
      <c r="IJ13" s="248"/>
      <c r="IK13" s="248"/>
      <c r="IL13" s="248"/>
      <c r="IM13" s="248"/>
      <c r="IN13" s="248"/>
      <c r="IO13" s="248"/>
      <c r="IP13" s="248"/>
      <c r="IQ13" s="248"/>
      <c r="IR13" s="248"/>
      <c r="IS13" s="248"/>
      <c r="IT13" s="248"/>
      <c r="IU13" s="248"/>
      <c r="IV13" s="248"/>
      <c r="IW13" s="248"/>
      <c r="IX13" s="248"/>
      <c r="IY13" s="248"/>
      <c r="IZ13" s="248"/>
      <c r="JA13" s="248"/>
      <c r="JB13" s="248"/>
      <c r="JC13" s="248"/>
      <c r="JD13" s="248"/>
      <c r="JE13" s="248"/>
    </row>
    <row r="14" spans="1:265" s="247" customFormat="1" ht="22.2">
      <c r="A14" s="281" t="s">
        <v>218</v>
      </c>
      <c r="B14" s="262"/>
      <c r="C14" s="262"/>
      <c r="D14" s="262"/>
      <c r="E14" s="91">
        <v>508448</v>
      </c>
      <c r="F14" s="284"/>
      <c r="G14" s="284">
        <v>0</v>
      </c>
      <c r="H14" s="284"/>
      <c r="I14" s="284">
        <v>694969</v>
      </c>
      <c r="J14" s="284"/>
      <c r="K14" s="284">
        <v>44033</v>
      </c>
      <c r="L14" s="284"/>
      <c r="M14" s="284">
        <v>50845</v>
      </c>
      <c r="N14" s="284"/>
      <c r="O14" s="284">
        <v>0</v>
      </c>
      <c r="P14" s="284"/>
      <c r="Q14" s="284">
        <v>3156514</v>
      </c>
      <c r="R14" s="284"/>
      <c r="S14" s="284">
        <v>-540075</v>
      </c>
      <c r="T14" s="284"/>
      <c r="U14" s="284">
        <v>19739</v>
      </c>
      <c r="V14" s="284"/>
      <c r="W14" s="284"/>
      <c r="X14" s="284"/>
      <c r="Y14" s="284">
        <v>-521285</v>
      </c>
      <c r="Z14" s="284"/>
      <c r="AA14" s="284">
        <v>3933524</v>
      </c>
      <c r="AB14" s="284"/>
      <c r="AC14" s="284">
        <v>26349</v>
      </c>
      <c r="AD14" s="284"/>
      <c r="AE14" s="284">
        <f>AA14+AC14</f>
        <v>3959873</v>
      </c>
      <c r="AF14" s="333"/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8"/>
      <c r="BA14" s="248"/>
      <c r="BB14" s="248"/>
      <c r="BC14" s="248"/>
      <c r="BD14" s="248"/>
      <c r="BE14" s="248"/>
      <c r="BF14" s="248"/>
      <c r="BG14" s="248"/>
      <c r="BH14" s="248"/>
      <c r="BI14" s="248"/>
      <c r="BJ14" s="248"/>
      <c r="BK14" s="248"/>
      <c r="BL14" s="248"/>
      <c r="BM14" s="248"/>
      <c r="BN14" s="248"/>
      <c r="BO14" s="248"/>
      <c r="BP14" s="248"/>
      <c r="BQ14" s="248"/>
      <c r="BR14" s="248"/>
      <c r="BS14" s="248"/>
      <c r="BT14" s="248"/>
      <c r="BU14" s="248"/>
      <c r="BV14" s="248"/>
      <c r="BW14" s="248"/>
      <c r="BX14" s="248"/>
      <c r="BY14" s="248"/>
      <c r="BZ14" s="248"/>
      <c r="CA14" s="248"/>
      <c r="CB14" s="248"/>
      <c r="CC14" s="248"/>
      <c r="CD14" s="248"/>
      <c r="CE14" s="248"/>
      <c r="CF14" s="248"/>
      <c r="CG14" s="248"/>
      <c r="CH14" s="248"/>
      <c r="CI14" s="248"/>
      <c r="CJ14" s="248"/>
      <c r="CK14" s="248"/>
      <c r="CL14" s="248"/>
      <c r="CM14" s="248"/>
      <c r="CN14" s="248"/>
      <c r="CO14" s="248"/>
      <c r="CP14" s="248"/>
      <c r="CQ14" s="248"/>
      <c r="CR14" s="248"/>
      <c r="CS14" s="248"/>
      <c r="CT14" s="248"/>
      <c r="CU14" s="248"/>
      <c r="CV14" s="248"/>
      <c r="CW14" s="248"/>
      <c r="CX14" s="248"/>
      <c r="CY14" s="248"/>
      <c r="CZ14" s="248"/>
      <c r="DA14" s="248"/>
      <c r="DB14" s="248"/>
      <c r="DC14" s="248"/>
      <c r="DD14" s="248"/>
      <c r="DE14" s="248"/>
      <c r="DF14" s="248"/>
      <c r="DG14" s="248"/>
      <c r="DH14" s="248"/>
      <c r="DI14" s="248"/>
      <c r="DJ14" s="248"/>
      <c r="DK14" s="248"/>
      <c r="DL14" s="248"/>
      <c r="DM14" s="248"/>
      <c r="DN14" s="248"/>
      <c r="DO14" s="248"/>
      <c r="DP14" s="248"/>
      <c r="DQ14" s="248"/>
      <c r="DR14" s="248"/>
      <c r="DS14" s="248"/>
      <c r="DT14" s="248"/>
      <c r="DU14" s="248"/>
      <c r="DV14" s="248"/>
      <c r="DW14" s="248"/>
      <c r="DX14" s="248"/>
      <c r="DY14" s="248"/>
      <c r="DZ14" s="248"/>
      <c r="EA14" s="248"/>
      <c r="EB14" s="248"/>
      <c r="EC14" s="248"/>
      <c r="ED14" s="248"/>
      <c r="EE14" s="248"/>
      <c r="EF14" s="248"/>
      <c r="EG14" s="248"/>
      <c r="EH14" s="248"/>
      <c r="EI14" s="248"/>
      <c r="EJ14" s="248"/>
      <c r="EK14" s="248"/>
      <c r="EL14" s="248"/>
      <c r="EM14" s="248"/>
      <c r="EN14" s="248"/>
      <c r="EO14" s="248"/>
      <c r="EP14" s="248"/>
      <c r="EQ14" s="248"/>
      <c r="ER14" s="248"/>
      <c r="ES14" s="248"/>
      <c r="ET14" s="248"/>
      <c r="EU14" s="248"/>
      <c r="EV14" s="248"/>
      <c r="EW14" s="248"/>
      <c r="EX14" s="248"/>
      <c r="EY14" s="248"/>
      <c r="EZ14" s="248"/>
      <c r="FA14" s="248"/>
      <c r="FB14" s="248"/>
      <c r="FC14" s="248"/>
      <c r="FD14" s="248"/>
      <c r="FE14" s="248"/>
      <c r="FF14" s="248"/>
      <c r="FG14" s="248"/>
      <c r="FH14" s="248"/>
      <c r="FI14" s="248"/>
      <c r="FJ14" s="248"/>
      <c r="FK14" s="248"/>
      <c r="FL14" s="248"/>
      <c r="FM14" s="248"/>
      <c r="FN14" s="248"/>
      <c r="FO14" s="248"/>
      <c r="FP14" s="248"/>
      <c r="FQ14" s="248"/>
      <c r="FR14" s="248"/>
      <c r="FS14" s="248"/>
      <c r="FT14" s="248"/>
      <c r="FU14" s="248"/>
      <c r="FV14" s="248"/>
      <c r="FW14" s="248"/>
      <c r="FX14" s="248"/>
      <c r="FY14" s="248"/>
      <c r="FZ14" s="248"/>
      <c r="GA14" s="248"/>
      <c r="GB14" s="248"/>
      <c r="GC14" s="248"/>
      <c r="GD14" s="248"/>
      <c r="GE14" s="248"/>
      <c r="GF14" s="248"/>
      <c r="GG14" s="248"/>
      <c r="GH14" s="248"/>
      <c r="GI14" s="248"/>
      <c r="GJ14" s="248"/>
      <c r="GK14" s="248"/>
      <c r="GL14" s="248"/>
      <c r="GM14" s="248"/>
      <c r="GN14" s="248"/>
      <c r="GO14" s="248"/>
      <c r="GP14" s="248"/>
      <c r="GQ14" s="248"/>
      <c r="GR14" s="248"/>
      <c r="GS14" s="248"/>
      <c r="GT14" s="248"/>
      <c r="GU14" s="248"/>
      <c r="GV14" s="248"/>
      <c r="GW14" s="248"/>
      <c r="GX14" s="248"/>
      <c r="GY14" s="248"/>
      <c r="GZ14" s="248"/>
      <c r="HA14" s="248"/>
      <c r="HB14" s="248"/>
      <c r="HC14" s="248"/>
      <c r="HD14" s="248"/>
      <c r="HE14" s="248"/>
      <c r="HF14" s="248"/>
      <c r="HG14" s="248"/>
      <c r="HH14" s="248"/>
      <c r="HI14" s="248"/>
      <c r="HJ14" s="248"/>
      <c r="HK14" s="248"/>
      <c r="HL14" s="248"/>
      <c r="HM14" s="248"/>
      <c r="HN14" s="248"/>
      <c r="HO14" s="248"/>
      <c r="HP14" s="248"/>
      <c r="HQ14" s="248"/>
      <c r="HR14" s="248"/>
      <c r="HS14" s="248"/>
      <c r="HT14" s="248"/>
      <c r="HU14" s="248"/>
      <c r="HV14" s="248"/>
      <c r="HW14" s="248"/>
      <c r="HX14" s="248"/>
      <c r="HY14" s="248"/>
      <c r="HZ14" s="248"/>
      <c r="IA14" s="248"/>
      <c r="IB14" s="248"/>
      <c r="IC14" s="248"/>
      <c r="ID14" s="248"/>
      <c r="IE14" s="248"/>
      <c r="IF14" s="248"/>
      <c r="IG14" s="248"/>
      <c r="IH14" s="248"/>
      <c r="II14" s="248"/>
      <c r="IJ14" s="248"/>
      <c r="IK14" s="248"/>
      <c r="IL14" s="248"/>
      <c r="IM14" s="248"/>
      <c r="IN14" s="248"/>
      <c r="IO14" s="248"/>
      <c r="IP14" s="248"/>
      <c r="IQ14" s="248"/>
      <c r="IR14" s="248"/>
      <c r="IS14" s="248"/>
      <c r="IT14" s="248"/>
      <c r="IU14" s="248"/>
      <c r="IV14" s="248"/>
      <c r="IW14" s="248"/>
      <c r="IX14" s="248"/>
      <c r="IY14" s="248"/>
      <c r="IZ14" s="248"/>
      <c r="JA14" s="248"/>
      <c r="JB14" s="248"/>
      <c r="JC14" s="248"/>
      <c r="JD14" s="248"/>
      <c r="JE14" s="248"/>
    </row>
    <row r="15" spans="1:265" s="247" customFormat="1" ht="19.95" customHeight="1">
      <c r="A15" s="281"/>
      <c r="B15" s="262"/>
      <c r="C15" s="262"/>
      <c r="D15" s="262"/>
      <c r="E15" s="284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84"/>
      <c r="T15" s="284"/>
      <c r="U15" s="284"/>
      <c r="V15" s="284"/>
      <c r="W15" s="284"/>
      <c r="X15" s="284"/>
      <c r="Y15" s="284"/>
      <c r="Z15" s="284"/>
      <c r="AA15" s="284"/>
      <c r="AB15" s="284"/>
      <c r="AC15" s="284"/>
      <c r="AD15" s="284"/>
      <c r="AE15" s="284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48"/>
      <c r="BF15" s="248"/>
      <c r="BG15" s="248"/>
      <c r="BH15" s="248"/>
      <c r="BI15" s="248"/>
      <c r="BJ15" s="248"/>
      <c r="BK15" s="248"/>
      <c r="BL15" s="248"/>
      <c r="BM15" s="248"/>
      <c r="BN15" s="248"/>
      <c r="BO15" s="248"/>
      <c r="BP15" s="248"/>
      <c r="BQ15" s="248"/>
      <c r="BR15" s="248"/>
      <c r="BS15" s="248"/>
      <c r="BT15" s="248"/>
      <c r="BU15" s="248"/>
      <c r="BV15" s="248"/>
      <c r="BW15" s="248"/>
      <c r="BX15" s="248"/>
      <c r="BY15" s="248"/>
      <c r="BZ15" s="248"/>
      <c r="CA15" s="248"/>
      <c r="CB15" s="248"/>
      <c r="CC15" s="248"/>
      <c r="CD15" s="248"/>
      <c r="CE15" s="248"/>
      <c r="CF15" s="248"/>
      <c r="CG15" s="248"/>
      <c r="CH15" s="248"/>
      <c r="CI15" s="248"/>
      <c r="CJ15" s="248"/>
      <c r="CK15" s="248"/>
      <c r="CL15" s="248"/>
      <c r="CM15" s="248"/>
      <c r="CN15" s="248"/>
      <c r="CO15" s="248"/>
      <c r="CP15" s="248"/>
      <c r="CQ15" s="248"/>
      <c r="CR15" s="248"/>
      <c r="CS15" s="248"/>
      <c r="CT15" s="248"/>
      <c r="CU15" s="248"/>
      <c r="CV15" s="248"/>
      <c r="CW15" s="248"/>
      <c r="CX15" s="248"/>
      <c r="CY15" s="248"/>
      <c r="CZ15" s="248"/>
      <c r="DA15" s="248"/>
      <c r="DB15" s="248"/>
      <c r="DC15" s="248"/>
      <c r="DD15" s="248"/>
      <c r="DE15" s="248"/>
      <c r="DF15" s="248"/>
      <c r="DG15" s="248"/>
      <c r="DH15" s="248"/>
      <c r="DI15" s="248"/>
      <c r="DJ15" s="248"/>
      <c r="DK15" s="248"/>
      <c r="DL15" s="248"/>
      <c r="DM15" s="248"/>
      <c r="DN15" s="248"/>
      <c r="DO15" s="248"/>
      <c r="DP15" s="248"/>
      <c r="DQ15" s="248"/>
      <c r="DR15" s="248"/>
      <c r="DS15" s="248"/>
      <c r="DT15" s="248"/>
      <c r="DU15" s="248"/>
      <c r="DV15" s="248"/>
      <c r="DW15" s="248"/>
      <c r="DX15" s="248"/>
      <c r="DY15" s="248"/>
      <c r="DZ15" s="248"/>
      <c r="EA15" s="248"/>
      <c r="EB15" s="248"/>
      <c r="EC15" s="248"/>
      <c r="ED15" s="248"/>
      <c r="EE15" s="248"/>
      <c r="EF15" s="248"/>
      <c r="EG15" s="248"/>
      <c r="EH15" s="248"/>
      <c r="EI15" s="248"/>
      <c r="EJ15" s="248"/>
      <c r="EK15" s="248"/>
      <c r="EL15" s="248"/>
      <c r="EM15" s="248"/>
      <c r="EN15" s="248"/>
      <c r="EO15" s="248"/>
      <c r="EP15" s="248"/>
      <c r="EQ15" s="248"/>
      <c r="ER15" s="248"/>
      <c r="ES15" s="248"/>
      <c r="ET15" s="248"/>
      <c r="EU15" s="248"/>
      <c r="EV15" s="248"/>
      <c r="EW15" s="248"/>
      <c r="EX15" s="248"/>
      <c r="EY15" s="248"/>
      <c r="EZ15" s="248"/>
      <c r="FA15" s="248"/>
      <c r="FB15" s="248"/>
      <c r="FC15" s="248"/>
      <c r="FD15" s="248"/>
      <c r="FE15" s="248"/>
      <c r="FF15" s="248"/>
      <c r="FG15" s="248"/>
      <c r="FH15" s="248"/>
      <c r="FI15" s="248"/>
      <c r="FJ15" s="248"/>
      <c r="FK15" s="248"/>
      <c r="FL15" s="248"/>
      <c r="FM15" s="248"/>
      <c r="FN15" s="248"/>
      <c r="FO15" s="248"/>
      <c r="FP15" s="248"/>
      <c r="FQ15" s="248"/>
      <c r="FR15" s="248"/>
      <c r="FS15" s="248"/>
      <c r="FT15" s="248"/>
      <c r="FU15" s="248"/>
      <c r="FV15" s="248"/>
      <c r="FW15" s="248"/>
      <c r="FX15" s="248"/>
      <c r="FY15" s="248"/>
      <c r="FZ15" s="248"/>
      <c r="GA15" s="248"/>
      <c r="GB15" s="248"/>
      <c r="GC15" s="248"/>
      <c r="GD15" s="248"/>
      <c r="GE15" s="248"/>
      <c r="GF15" s="248"/>
      <c r="GG15" s="248"/>
      <c r="GH15" s="248"/>
      <c r="GI15" s="248"/>
      <c r="GJ15" s="248"/>
      <c r="GK15" s="248"/>
      <c r="GL15" s="248"/>
      <c r="GM15" s="248"/>
      <c r="GN15" s="248"/>
      <c r="GO15" s="248"/>
      <c r="GP15" s="248"/>
      <c r="GQ15" s="248"/>
      <c r="GR15" s="248"/>
      <c r="GS15" s="248"/>
      <c r="GT15" s="248"/>
      <c r="GU15" s="248"/>
      <c r="GV15" s="248"/>
      <c r="GW15" s="248"/>
      <c r="GX15" s="248"/>
      <c r="GY15" s="248"/>
      <c r="GZ15" s="248"/>
      <c r="HA15" s="248"/>
      <c r="HB15" s="248"/>
      <c r="HC15" s="248"/>
      <c r="HD15" s="248"/>
      <c r="HE15" s="248"/>
      <c r="HF15" s="248"/>
      <c r="HG15" s="248"/>
      <c r="HH15" s="248"/>
      <c r="HI15" s="248"/>
      <c r="HJ15" s="248"/>
      <c r="HK15" s="248"/>
      <c r="HL15" s="248"/>
      <c r="HM15" s="248"/>
      <c r="HN15" s="248"/>
      <c r="HO15" s="248"/>
      <c r="HP15" s="248"/>
      <c r="HQ15" s="248"/>
      <c r="HR15" s="248"/>
      <c r="HS15" s="248"/>
      <c r="HT15" s="248"/>
      <c r="HU15" s="248"/>
      <c r="HV15" s="248"/>
      <c r="HW15" s="248"/>
      <c r="HX15" s="248"/>
      <c r="HY15" s="248"/>
      <c r="HZ15" s="248"/>
      <c r="IA15" s="248"/>
      <c r="IB15" s="248"/>
      <c r="IC15" s="248"/>
      <c r="ID15" s="248"/>
      <c r="IE15" s="248"/>
      <c r="IF15" s="248"/>
      <c r="IG15" s="248"/>
      <c r="IH15" s="248"/>
      <c r="II15" s="248"/>
      <c r="IJ15" s="248"/>
      <c r="IK15" s="248"/>
      <c r="IL15" s="248"/>
      <c r="IM15" s="248"/>
      <c r="IN15" s="248"/>
      <c r="IO15" s="248"/>
      <c r="IP15" s="248"/>
      <c r="IQ15" s="248"/>
      <c r="IR15" s="248"/>
      <c r="IS15" s="248"/>
      <c r="IT15" s="248"/>
      <c r="IU15" s="248"/>
      <c r="IV15" s="248"/>
      <c r="IW15" s="248"/>
      <c r="IX15" s="248"/>
      <c r="IY15" s="248"/>
      <c r="IZ15" s="248"/>
      <c r="JA15" s="248"/>
      <c r="JB15" s="248"/>
      <c r="JC15" s="248"/>
      <c r="JD15" s="248"/>
      <c r="JE15" s="248"/>
    </row>
    <row r="16" spans="1:265" ht="22.2">
      <c r="A16" s="305" t="s">
        <v>206</v>
      </c>
      <c r="B16" s="262"/>
      <c r="C16" s="262"/>
      <c r="D16" s="262"/>
      <c r="E16" s="333"/>
      <c r="F16" s="333"/>
      <c r="G16" s="333"/>
      <c r="H16" s="333"/>
      <c r="I16" s="333"/>
      <c r="J16" s="333"/>
      <c r="K16" s="333"/>
      <c r="L16" s="300"/>
      <c r="M16" s="333"/>
      <c r="N16" s="300"/>
      <c r="O16" s="300"/>
      <c r="P16" s="300"/>
      <c r="Q16" s="267"/>
      <c r="R16" s="333"/>
      <c r="S16" s="333"/>
      <c r="T16" s="333"/>
      <c r="U16" s="333"/>
      <c r="V16" s="333"/>
      <c r="W16" s="333"/>
      <c r="X16" s="333"/>
      <c r="Y16" s="333"/>
      <c r="Z16" s="333"/>
      <c r="AA16" s="333"/>
      <c r="AB16" s="300"/>
      <c r="AC16" s="300"/>
      <c r="AD16" s="300"/>
      <c r="AE16" s="267"/>
    </row>
    <row r="17" spans="1:265" s="247" customFormat="1" ht="22.2">
      <c r="A17" s="306" t="s">
        <v>207</v>
      </c>
      <c r="B17" s="262"/>
      <c r="C17" s="262"/>
      <c r="D17" s="262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333"/>
      <c r="V17" s="333"/>
      <c r="W17" s="333"/>
      <c r="X17" s="333"/>
      <c r="Y17" s="333"/>
      <c r="Z17" s="333"/>
      <c r="AA17" s="333"/>
      <c r="AB17" s="333"/>
      <c r="AC17" s="284"/>
      <c r="AD17" s="284"/>
      <c r="AE17" s="284"/>
      <c r="AF17" s="275"/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48"/>
      <c r="BB17" s="248"/>
      <c r="BC17" s="248"/>
      <c r="BD17" s="248"/>
      <c r="BE17" s="248"/>
      <c r="BF17" s="248"/>
      <c r="BG17" s="248"/>
      <c r="BH17" s="248"/>
      <c r="BI17" s="248"/>
      <c r="BJ17" s="248"/>
      <c r="BK17" s="248"/>
      <c r="BL17" s="248"/>
      <c r="BM17" s="248"/>
      <c r="BN17" s="248"/>
      <c r="BO17" s="248"/>
      <c r="BP17" s="248"/>
      <c r="BQ17" s="248"/>
      <c r="BR17" s="248"/>
      <c r="BS17" s="248"/>
      <c r="BT17" s="248"/>
      <c r="BU17" s="248"/>
      <c r="BV17" s="248"/>
      <c r="BW17" s="248"/>
      <c r="BX17" s="248"/>
      <c r="BY17" s="248"/>
      <c r="BZ17" s="248"/>
      <c r="CA17" s="248"/>
      <c r="CB17" s="248"/>
      <c r="CC17" s="248"/>
      <c r="CD17" s="248"/>
      <c r="CE17" s="248"/>
      <c r="CF17" s="248"/>
      <c r="CG17" s="248"/>
      <c r="CH17" s="248"/>
      <c r="CI17" s="248"/>
      <c r="CJ17" s="248"/>
      <c r="CK17" s="248"/>
      <c r="CL17" s="248"/>
      <c r="CM17" s="248"/>
      <c r="CN17" s="248"/>
      <c r="CO17" s="248"/>
      <c r="CP17" s="248"/>
      <c r="CQ17" s="248"/>
      <c r="CR17" s="248"/>
      <c r="CS17" s="248"/>
      <c r="CT17" s="248"/>
      <c r="CU17" s="248"/>
      <c r="CV17" s="248"/>
      <c r="CW17" s="248"/>
      <c r="CX17" s="248"/>
      <c r="CY17" s="248"/>
      <c r="CZ17" s="248"/>
      <c r="DA17" s="248"/>
      <c r="DB17" s="248"/>
      <c r="DC17" s="248"/>
      <c r="DD17" s="248"/>
      <c r="DE17" s="248"/>
      <c r="DF17" s="248"/>
      <c r="DG17" s="248"/>
      <c r="DH17" s="248"/>
      <c r="DI17" s="248"/>
      <c r="DJ17" s="248"/>
      <c r="DK17" s="248"/>
      <c r="DL17" s="248"/>
      <c r="DM17" s="248"/>
      <c r="DN17" s="248"/>
      <c r="DO17" s="248"/>
      <c r="DP17" s="248"/>
      <c r="DQ17" s="248"/>
      <c r="DR17" s="248"/>
      <c r="DS17" s="248"/>
      <c r="DT17" s="248"/>
      <c r="DU17" s="248"/>
      <c r="DV17" s="248"/>
      <c r="DW17" s="248"/>
      <c r="DX17" s="248"/>
      <c r="DY17" s="248"/>
      <c r="DZ17" s="248"/>
      <c r="EA17" s="248"/>
      <c r="EB17" s="248"/>
      <c r="EC17" s="248"/>
      <c r="ED17" s="248"/>
      <c r="EE17" s="248"/>
      <c r="EF17" s="248"/>
      <c r="EG17" s="248"/>
      <c r="EH17" s="248"/>
      <c r="EI17" s="248"/>
      <c r="EJ17" s="248"/>
      <c r="EK17" s="248"/>
      <c r="EL17" s="248"/>
      <c r="EM17" s="248"/>
      <c r="EN17" s="248"/>
      <c r="EO17" s="248"/>
      <c r="EP17" s="248"/>
      <c r="EQ17" s="248"/>
      <c r="ER17" s="248"/>
      <c r="ES17" s="248"/>
      <c r="ET17" s="248"/>
      <c r="EU17" s="248"/>
      <c r="EV17" s="248"/>
      <c r="EW17" s="248"/>
      <c r="EX17" s="248"/>
      <c r="EY17" s="248"/>
      <c r="EZ17" s="248"/>
      <c r="FA17" s="248"/>
      <c r="FB17" s="248"/>
      <c r="FC17" s="248"/>
      <c r="FD17" s="248"/>
      <c r="FE17" s="248"/>
      <c r="FF17" s="248"/>
      <c r="FG17" s="248"/>
      <c r="FH17" s="248"/>
      <c r="FI17" s="248"/>
      <c r="FJ17" s="248"/>
      <c r="FK17" s="248"/>
      <c r="FL17" s="248"/>
      <c r="FM17" s="248"/>
      <c r="FN17" s="248"/>
      <c r="FO17" s="248"/>
      <c r="FP17" s="248"/>
      <c r="FQ17" s="248"/>
      <c r="FR17" s="248"/>
      <c r="FS17" s="248"/>
      <c r="FT17" s="248"/>
      <c r="FU17" s="248"/>
      <c r="FV17" s="248"/>
      <c r="FW17" s="248"/>
      <c r="FX17" s="248"/>
      <c r="FY17" s="248"/>
      <c r="FZ17" s="248"/>
      <c r="GA17" s="248"/>
      <c r="GB17" s="248"/>
      <c r="GC17" s="248"/>
      <c r="GD17" s="248"/>
      <c r="GE17" s="248"/>
      <c r="GF17" s="248"/>
      <c r="GG17" s="248"/>
      <c r="GH17" s="248"/>
      <c r="GI17" s="248"/>
      <c r="GJ17" s="248"/>
      <c r="GK17" s="248"/>
      <c r="GL17" s="248"/>
      <c r="GM17" s="248"/>
      <c r="GN17" s="248"/>
      <c r="GO17" s="248"/>
      <c r="GP17" s="248"/>
      <c r="GQ17" s="248"/>
      <c r="GR17" s="248"/>
      <c r="GS17" s="248"/>
      <c r="GT17" s="248"/>
      <c r="GU17" s="248"/>
      <c r="GV17" s="248"/>
      <c r="GW17" s="248"/>
      <c r="GX17" s="248"/>
      <c r="GY17" s="248"/>
      <c r="GZ17" s="248"/>
      <c r="HA17" s="248"/>
      <c r="HB17" s="248"/>
      <c r="HC17" s="248"/>
      <c r="HD17" s="248"/>
      <c r="HE17" s="248"/>
      <c r="HF17" s="248"/>
      <c r="HG17" s="248"/>
      <c r="HH17" s="248"/>
      <c r="HI17" s="248"/>
      <c r="HJ17" s="248"/>
      <c r="HK17" s="248"/>
      <c r="HL17" s="248"/>
      <c r="HM17" s="248"/>
      <c r="HN17" s="248"/>
      <c r="HO17" s="248"/>
      <c r="HP17" s="248"/>
      <c r="HQ17" s="248"/>
      <c r="HR17" s="248"/>
      <c r="HS17" s="248"/>
      <c r="HT17" s="248"/>
      <c r="HU17" s="248"/>
      <c r="HV17" s="248"/>
      <c r="HW17" s="248"/>
      <c r="HX17" s="248"/>
      <c r="HY17" s="248"/>
      <c r="HZ17" s="248"/>
      <c r="IA17" s="248"/>
      <c r="IB17" s="248"/>
      <c r="IC17" s="248"/>
      <c r="ID17" s="248"/>
      <c r="IE17" s="248"/>
      <c r="IF17" s="248"/>
      <c r="IG17" s="248"/>
      <c r="IH17" s="248"/>
      <c r="II17" s="248"/>
      <c r="IJ17" s="248"/>
      <c r="IK17" s="248"/>
      <c r="IL17" s="248"/>
      <c r="IM17" s="248"/>
      <c r="IN17" s="248"/>
      <c r="IO17" s="248"/>
      <c r="IP17" s="248"/>
      <c r="IQ17" s="248"/>
      <c r="IR17" s="248"/>
      <c r="IS17" s="248"/>
      <c r="IT17" s="248"/>
      <c r="IU17" s="248"/>
      <c r="IV17" s="248"/>
      <c r="IW17" s="248"/>
      <c r="IX17" s="248"/>
      <c r="IY17" s="248"/>
      <c r="IZ17" s="248"/>
      <c r="JA17" s="248"/>
      <c r="JB17" s="248"/>
      <c r="JC17" s="248"/>
      <c r="JD17" s="248"/>
      <c r="JE17" s="248"/>
    </row>
    <row r="18" spans="1:265" s="247" customFormat="1" ht="22.2">
      <c r="A18" s="256" t="s">
        <v>402</v>
      </c>
      <c r="B18" s="262"/>
      <c r="C18" s="262"/>
      <c r="D18" s="262">
        <v>10</v>
      </c>
      <c r="E18" s="127">
        <v>0</v>
      </c>
      <c r="F18" s="284"/>
      <c r="G18" s="148">
        <f>'BL3-5'!D79</f>
        <v>-9269</v>
      </c>
      <c r="H18" s="127"/>
      <c r="I18" s="127">
        <v>0</v>
      </c>
      <c r="J18" s="127"/>
      <c r="K18" s="127">
        <v>0</v>
      </c>
      <c r="L18" s="127"/>
      <c r="M18" s="127">
        <v>0</v>
      </c>
      <c r="N18" s="144"/>
      <c r="O18" s="144">
        <f>'BL3-5'!D84</f>
        <v>9269</v>
      </c>
      <c r="P18" s="144"/>
      <c r="Q18" s="148">
        <f>G18</f>
        <v>-9269</v>
      </c>
      <c r="R18" s="333"/>
      <c r="S18" s="148">
        <v>0</v>
      </c>
      <c r="T18" s="284"/>
      <c r="U18" s="127">
        <v>0</v>
      </c>
      <c r="V18" s="127"/>
      <c r="W18" s="127"/>
      <c r="X18" s="127"/>
      <c r="Y18" s="127">
        <f>S18+U18</f>
        <v>0</v>
      </c>
      <c r="Z18" s="127"/>
      <c r="AA18" s="148">
        <f>SUM(E18:Q18,Y18)</f>
        <v>-9269</v>
      </c>
      <c r="AB18" s="127"/>
      <c r="AC18" s="127">
        <v>0</v>
      </c>
      <c r="AD18" s="127"/>
      <c r="AE18" s="103">
        <f>AA18+AC18</f>
        <v>-9269</v>
      </c>
      <c r="AF18" s="275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  <c r="BI18" s="248"/>
      <c r="BJ18" s="248"/>
      <c r="BK18" s="248"/>
      <c r="BL18" s="248"/>
      <c r="BM18" s="248"/>
      <c r="BN18" s="248"/>
      <c r="BO18" s="248"/>
      <c r="BP18" s="248"/>
      <c r="BQ18" s="248"/>
      <c r="BR18" s="248"/>
      <c r="BS18" s="248"/>
      <c r="BT18" s="248"/>
      <c r="BU18" s="248"/>
      <c r="BV18" s="248"/>
      <c r="BW18" s="248"/>
      <c r="BX18" s="248"/>
      <c r="BY18" s="248"/>
      <c r="BZ18" s="248"/>
      <c r="CA18" s="248"/>
      <c r="CB18" s="248"/>
      <c r="CC18" s="248"/>
      <c r="CD18" s="248"/>
      <c r="CE18" s="248"/>
      <c r="CF18" s="248"/>
      <c r="CG18" s="248"/>
      <c r="CH18" s="248"/>
      <c r="CI18" s="248"/>
      <c r="CJ18" s="248"/>
      <c r="CK18" s="248"/>
      <c r="CL18" s="248"/>
      <c r="CM18" s="248"/>
      <c r="CN18" s="248"/>
      <c r="CO18" s="248"/>
      <c r="CP18" s="248"/>
      <c r="CQ18" s="248"/>
      <c r="CR18" s="248"/>
      <c r="CS18" s="248"/>
      <c r="CT18" s="248"/>
      <c r="CU18" s="248"/>
      <c r="CV18" s="248"/>
      <c r="CW18" s="248"/>
      <c r="CX18" s="248"/>
      <c r="CY18" s="248"/>
      <c r="CZ18" s="248"/>
      <c r="DA18" s="248"/>
      <c r="DB18" s="248"/>
      <c r="DC18" s="248"/>
      <c r="DD18" s="248"/>
      <c r="DE18" s="248"/>
      <c r="DF18" s="248"/>
      <c r="DG18" s="248"/>
      <c r="DH18" s="248"/>
      <c r="DI18" s="248"/>
      <c r="DJ18" s="248"/>
      <c r="DK18" s="248"/>
      <c r="DL18" s="248"/>
      <c r="DM18" s="248"/>
      <c r="DN18" s="248"/>
      <c r="DO18" s="248"/>
      <c r="DP18" s="248"/>
      <c r="DQ18" s="248"/>
      <c r="DR18" s="248"/>
      <c r="DS18" s="248"/>
      <c r="DT18" s="248"/>
      <c r="DU18" s="248"/>
      <c r="DV18" s="248"/>
      <c r="DW18" s="248"/>
      <c r="DX18" s="248"/>
      <c r="DY18" s="248"/>
      <c r="DZ18" s="248"/>
      <c r="EA18" s="248"/>
      <c r="EB18" s="248"/>
      <c r="EC18" s="248"/>
      <c r="ED18" s="248"/>
      <c r="EE18" s="248"/>
      <c r="EF18" s="248"/>
      <c r="EG18" s="248"/>
      <c r="EH18" s="248"/>
      <c r="EI18" s="248"/>
      <c r="EJ18" s="248"/>
      <c r="EK18" s="248"/>
      <c r="EL18" s="248"/>
      <c r="EM18" s="248"/>
      <c r="EN18" s="248"/>
      <c r="EO18" s="248"/>
      <c r="EP18" s="248"/>
      <c r="EQ18" s="248"/>
      <c r="ER18" s="248"/>
      <c r="ES18" s="248"/>
      <c r="ET18" s="248"/>
      <c r="EU18" s="248"/>
      <c r="EV18" s="248"/>
      <c r="EW18" s="248"/>
      <c r="EX18" s="248"/>
      <c r="EY18" s="248"/>
      <c r="EZ18" s="248"/>
      <c r="FA18" s="248"/>
      <c r="FB18" s="248"/>
      <c r="FC18" s="248"/>
      <c r="FD18" s="248"/>
      <c r="FE18" s="248"/>
      <c r="FF18" s="248"/>
      <c r="FG18" s="248"/>
      <c r="FH18" s="248"/>
      <c r="FI18" s="248"/>
      <c r="FJ18" s="248"/>
      <c r="FK18" s="248"/>
      <c r="FL18" s="248"/>
      <c r="FM18" s="248"/>
      <c r="FN18" s="248"/>
      <c r="FO18" s="248"/>
      <c r="FP18" s="248"/>
      <c r="FQ18" s="248"/>
      <c r="FR18" s="248"/>
      <c r="FS18" s="248"/>
      <c r="FT18" s="248"/>
      <c r="FU18" s="248"/>
      <c r="FV18" s="248"/>
      <c r="FW18" s="248"/>
      <c r="FX18" s="248"/>
      <c r="FY18" s="248"/>
      <c r="FZ18" s="248"/>
      <c r="GA18" s="248"/>
      <c r="GB18" s="248"/>
      <c r="GC18" s="248"/>
      <c r="GD18" s="248"/>
      <c r="GE18" s="248"/>
      <c r="GF18" s="248"/>
      <c r="GG18" s="248"/>
      <c r="GH18" s="248"/>
      <c r="GI18" s="248"/>
      <c r="GJ18" s="248"/>
      <c r="GK18" s="248"/>
      <c r="GL18" s="248"/>
      <c r="GM18" s="248"/>
      <c r="GN18" s="248"/>
      <c r="GO18" s="248"/>
      <c r="GP18" s="248"/>
      <c r="GQ18" s="248"/>
      <c r="GR18" s="248"/>
      <c r="GS18" s="248"/>
      <c r="GT18" s="248"/>
      <c r="GU18" s="248"/>
      <c r="GV18" s="248"/>
      <c r="GW18" s="248"/>
      <c r="GX18" s="248"/>
      <c r="GY18" s="248"/>
      <c r="GZ18" s="248"/>
      <c r="HA18" s="248"/>
      <c r="HB18" s="248"/>
      <c r="HC18" s="248"/>
      <c r="HD18" s="248"/>
      <c r="HE18" s="248"/>
      <c r="HF18" s="248"/>
      <c r="HG18" s="248"/>
      <c r="HH18" s="248"/>
      <c r="HI18" s="248"/>
      <c r="HJ18" s="248"/>
      <c r="HK18" s="248"/>
      <c r="HL18" s="248"/>
      <c r="HM18" s="248"/>
      <c r="HN18" s="248"/>
      <c r="HO18" s="248"/>
      <c r="HP18" s="248"/>
      <c r="HQ18" s="248"/>
      <c r="HR18" s="248"/>
      <c r="HS18" s="248"/>
      <c r="HT18" s="248"/>
      <c r="HU18" s="248"/>
      <c r="HV18" s="248"/>
      <c r="HW18" s="248"/>
      <c r="HX18" s="248"/>
      <c r="HY18" s="248"/>
      <c r="HZ18" s="248"/>
      <c r="IA18" s="248"/>
      <c r="IB18" s="248"/>
      <c r="IC18" s="248"/>
      <c r="ID18" s="248"/>
      <c r="IE18" s="248"/>
      <c r="IF18" s="248"/>
      <c r="IG18" s="248"/>
      <c r="IH18" s="248"/>
      <c r="II18" s="248"/>
      <c r="IJ18" s="248"/>
      <c r="IK18" s="248"/>
      <c r="IL18" s="248"/>
      <c r="IM18" s="248"/>
      <c r="IN18" s="248"/>
      <c r="IO18" s="248"/>
      <c r="IP18" s="248"/>
      <c r="IQ18" s="248"/>
      <c r="IR18" s="248"/>
      <c r="IS18" s="248"/>
      <c r="IT18" s="248"/>
      <c r="IU18" s="248"/>
      <c r="IV18" s="248"/>
      <c r="IW18" s="248"/>
      <c r="IX18" s="248"/>
      <c r="IY18" s="248"/>
      <c r="IZ18" s="248"/>
      <c r="JA18" s="248"/>
      <c r="JB18" s="248"/>
      <c r="JC18" s="248"/>
      <c r="JD18" s="248"/>
      <c r="JE18" s="248"/>
    </row>
    <row r="19" spans="1:265" s="247" customFormat="1" ht="22.2" hidden="1">
      <c r="A19" s="256" t="s">
        <v>210</v>
      </c>
      <c r="B19" s="262"/>
      <c r="C19" s="262"/>
      <c r="D19" s="262">
        <v>11</v>
      </c>
      <c r="E19" s="173">
        <v>0</v>
      </c>
      <c r="F19" s="127"/>
      <c r="G19" s="173">
        <v>0</v>
      </c>
      <c r="H19" s="127"/>
      <c r="I19" s="173">
        <v>0</v>
      </c>
      <c r="J19" s="127"/>
      <c r="K19" s="173">
        <v>0</v>
      </c>
      <c r="L19" s="127"/>
      <c r="M19" s="173">
        <v>0</v>
      </c>
      <c r="N19" s="173"/>
      <c r="O19" s="173">
        <v>0</v>
      </c>
      <c r="P19" s="173"/>
      <c r="Q19" s="334"/>
      <c r="R19" s="333"/>
      <c r="S19" s="100">
        <v>0</v>
      </c>
      <c r="T19" s="333"/>
      <c r="U19" s="100">
        <v>0</v>
      </c>
      <c r="V19" s="127"/>
      <c r="W19" s="100"/>
      <c r="X19" s="127"/>
      <c r="Y19" s="100">
        <f>S19+U19</f>
        <v>0</v>
      </c>
      <c r="Z19" s="333"/>
      <c r="AA19" s="215">
        <f>SUM(E19:Q19,Y19)</f>
        <v>0</v>
      </c>
      <c r="AB19" s="335"/>
      <c r="AC19" s="215">
        <v>0</v>
      </c>
      <c r="AD19" s="176"/>
      <c r="AE19" s="215">
        <f>AA19+AC19</f>
        <v>0</v>
      </c>
      <c r="AF19" s="275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48"/>
      <c r="BB19" s="248"/>
      <c r="BC19" s="248"/>
      <c r="BD19" s="248"/>
      <c r="BE19" s="248"/>
      <c r="BF19" s="248"/>
      <c r="BG19" s="248"/>
      <c r="BH19" s="248"/>
      <c r="BI19" s="248"/>
      <c r="BJ19" s="248"/>
      <c r="BK19" s="248"/>
      <c r="BL19" s="248"/>
      <c r="BM19" s="248"/>
      <c r="BN19" s="248"/>
      <c r="BO19" s="248"/>
      <c r="BP19" s="248"/>
      <c r="BQ19" s="248"/>
      <c r="BR19" s="248"/>
      <c r="BS19" s="248"/>
      <c r="BT19" s="248"/>
      <c r="BU19" s="248"/>
      <c r="BV19" s="248"/>
      <c r="BW19" s="248"/>
      <c r="BX19" s="248"/>
      <c r="BY19" s="248"/>
      <c r="BZ19" s="248"/>
      <c r="CA19" s="248"/>
      <c r="CB19" s="248"/>
      <c r="CC19" s="248"/>
      <c r="CD19" s="248"/>
      <c r="CE19" s="248"/>
      <c r="CF19" s="248"/>
      <c r="CG19" s="248"/>
      <c r="CH19" s="248"/>
      <c r="CI19" s="248"/>
      <c r="CJ19" s="248"/>
      <c r="CK19" s="248"/>
      <c r="CL19" s="248"/>
      <c r="CM19" s="248"/>
      <c r="CN19" s="248"/>
      <c r="CO19" s="248"/>
      <c r="CP19" s="248"/>
      <c r="CQ19" s="248"/>
      <c r="CR19" s="248"/>
      <c r="CS19" s="248"/>
      <c r="CT19" s="248"/>
      <c r="CU19" s="248"/>
      <c r="CV19" s="248"/>
      <c r="CW19" s="248"/>
      <c r="CX19" s="248"/>
      <c r="CY19" s="248"/>
      <c r="CZ19" s="248"/>
      <c r="DA19" s="248"/>
      <c r="DB19" s="248"/>
      <c r="DC19" s="248"/>
      <c r="DD19" s="248"/>
      <c r="DE19" s="248"/>
      <c r="DF19" s="248"/>
      <c r="DG19" s="248"/>
      <c r="DH19" s="248"/>
      <c r="DI19" s="248"/>
      <c r="DJ19" s="248"/>
      <c r="DK19" s="248"/>
      <c r="DL19" s="248"/>
      <c r="DM19" s="248"/>
      <c r="DN19" s="248"/>
      <c r="DO19" s="248"/>
      <c r="DP19" s="248"/>
      <c r="DQ19" s="248"/>
      <c r="DR19" s="248"/>
      <c r="DS19" s="248"/>
      <c r="DT19" s="248"/>
      <c r="DU19" s="248"/>
      <c r="DV19" s="248"/>
      <c r="DW19" s="248"/>
      <c r="DX19" s="248"/>
      <c r="DY19" s="248"/>
      <c r="DZ19" s="248"/>
      <c r="EA19" s="248"/>
      <c r="EB19" s="248"/>
      <c r="EC19" s="248"/>
      <c r="ED19" s="248"/>
      <c r="EE19" s="248"/>
      <c r="EF19" s="248"/>
      <c r="EG19" s="248"/>
      <c r="EH19" s="248"/>
      <c r="EI19" s="248"/>
      <c r="EJ19" s="248"/>
      <c r="EK19" s="248"/>
      <c r="EL19" s="248"/>
      <c r="EM19" s="248"/>
      <c r="EN19" s="248"/>
      <c r="EO19" s="248"/>
      <c r="EP19" s="248"/>
      <c r="EQ19" s="248"/>
      <c r="ER19" s="248"/>
      <c r="ES19" s="248"/>
      <c r="ET19" s="248"/>
      <c r="EU19" s="248"/>
      <c r="EV19" s="248"/>
      <c r="EW19" s="248"/>
      <c r="EX19" s="248"/>
      <c r="EY19" s="248"/>
      <c r="EZ19" s="248"/>
      <c r="FA19" s="248"/>
      <c r="FB19" s="248"/>
      <c r="FC19" s="248"/>
      <c r="FD19" s="248"/>
      <c r="FE19" s="248"/>
      <c r="FF19" s="248"/>
      <c r="FG19" s="248"/>
      <c r="FH19" s="248"/>
      <c r="FI19" s="248"/>
      <c r="FJ19" s="248"/>
      <c r="FK19" s="248"/>
      <c r="FL19" s="248"/>
      <c r="FM19" s="248"/>
      <c r="FN19" s="248"/>
      <c r="FO19" s="248"/>
      <c r="FP19" s="248"/>
      <c r="FQ19" s="248"/>
      <c r="FR19" s="248"/>
      <c r="FS19" s="248"/>
      <c r="FT19" s="248"/>
      <c r="FU19" s="248"/>
      <c r="FV19" s="248"/>
      <c r="FW19" s="248"/>
      <c r="FX19" s="248"/>
      <c r="FY19" s="248"/>
      <c r="FZ19" s="248"/>
      <c r="GA19" s="248"/>
      <c r="GB19" s="248"/>
      <c r="GC19" s="248"/>
      <c r="GD19" s="248"/>
      <c r="GE19" s="248"/>
      <c r="GF19" s="248"/>
      <c r="GG19" s="248"/>
      <c r="GH19" s="248"/>
      <c r="GI19" s="248"/>
      <c r="GJ19" s="248"/>
      <c r="GK19" s="248"/>
      <c r="GL19" s="248"/>
      <c r="GM19" s="248"/>
      <c r="GN19" s="248"/>
      <c r="GO19" s="248"/>
      <c r="GP19" s="248"/>
      <c r="GQ19" s="248"/>
      <c r="GR19" s="248"/>
      <c r="GS19" s="248"/>
      <c r="GT19" s="248"/>
      <c r="GU19" s="248"/>
      <c r="GV19" s="248"/>
      <c r="GW19" s="248"/>
      <c r="GX19" s="248"/>
      <c r="GY19" s="248"/>
      <c r="GZ19" s="248"/>
      <c r="HA19" s="248"/>
      <c r="HB19" s="248"/>
      <c r="HC19" s="248"/>
      <c r="HD19" s="248"/>
      <c r="HE19" s="248"/>
      <c r="HF19" s="248"/>
      <c r="HG19" s="248"/>
      <c r="HH19" s="248"/>
      <c r="HI19" s="248"/>
      <c r="HJ19" s="248"/>
      <c r="HK19" s="248"/>
      <c r="HL19" s="248"/>
      <c r="HM19" s="248"/>
      <c r="HN19" s="248"/>
      <c r="HO19" s="248"/>
      <c r="HP19" s="248"/>
      <c r="HQ19" s="248"/>
      <c r="HR19" s="248"/>
      <c r="HS19" s="248"/>
      <c r="HT19" s="248"/>
      <c r="HU19" s="248"/>
      <c r="HV19" s="248"/>
      <c r="HW19" s="248"/>
      <c r="HX19" s="248"/>
      <c r="HY19" s="248"/>
      <c r="HZ19" s="248"/>
      <c r="IA19" s="248"/>
      <c r="IB19" s="248"/>
      <c r="IC19" s="248"/>
      <c r="ID19" s="248"/>
      <c r="IE19" s="248"/>
      <c r="IF19" s="248"/>
      <c r="IG19" s="248"/>
      <c r="IH19" s="248"/>
      <c r="II19" s="248"/>
      <c r="IJ19" s="248"/>
      <c r="IK19" s="248"/>
      <c r="IL19" s="248"/>
      <c r="IM19" s="248"/>
      <c r="IN19" s="248"/>
      <c r="IO19" s="248"/>
      <c r="IP19" s="248"/>
      <c r="IQ19" s="248"/>
      <c r="IR19" s="248"/>
      <c r="IS19" s="248"/>
      <c r="IT19" s="248"/>
      <c r="IU19" s="248"/>
      <c r="IV19" s="248"/>
      <c r="IW19" s="248"/>
      <c r="IX19" s="248"/>
      <c r="IY19" s="248"/>
      <c r="IZ19" s="248"/>
      <c r="JA19" s="248"/>
      <c r="JB19" s="248"/>
      <c r="JC19" s="248"/>
      <c r="JD19" s="248"/>
      <c r="JE19" s="248"/>
    </row>
    <row r="20" spans="1:265" s="247" customFormat="1" ht="22.2">
      <c r="A20" s="305" t="s">
        <v>211</v>
      </c>
      <c r="B20" s="262"/>
      <c r="C20" s="262"/>
      <c r="D20" s="262"/>
      <c r="E20" s="236">
        <f>SUM(E18:E19)</f>
        <v>0</v>
      </c>
      <c r="F20" s="320"/>
      <c r="G20" s="236">
        <f>SUM(G18:G19)</f>
        <v>-9269</v>
      </c>
      <c r="H20" s="320"/>
      <c r="I20" s="236">
        <f>SUM(I18:I19)</f>
        <v>0</v>
      </c>
      <c r="J20" s="320"/>
      <c r="K20" s="236">
        <f>SUM(K18:K19)</f>
        <v>0</v>
      </c>
      <c r="L20" s="320"/>
      <c r="M20" s="236">
        <f>SUM(M18:M19)</f>
        <v>0</v>
      </c>
      <c r="N20" s="320"/>
      <c r="O20" s="236">
        <f>SUM(O18:O19)</f>
        <v>9269</v>
      </c>
      <c r="P20" s="320"/>
      <c r="Q20" s="236">
        <f>SUM(Q18:Q19)</f>
        <v>-9269</v>
      </c>
      <c r="R20" s="320"/>
      <c r="S20" s="236">
        <f>SUM(S18:S19)</f>
        <v>0</v>
      </c>
      <c r="T20" s="171"/>
      <c r="U20" s="236">
        <f>SUM(U18:U19)</f>
        <v>0</v>
      </c>
      <c r="V20" s="336"/>
      <c r="W20" s="337"/>
      <c r="X20" s="336"/>
      <c r="Y20" s="236">
        <f>SUM(Y18:Y19)</f>
        <v>0</v>
      </c>
      <c r="Z20" s="336"/>
      <c r="AA20" s="236">
        <f>SUM(AA18:AA19)</f>
        <v>-9269</v>
      </c>
      <c r="AB20" s="320"/>
      <c r="AC20" s="236">
        <f>SUM(AC18:AC19)</f>
        <v>0</v>
      </c>
      <c r="AD20" s="338"/>
      <c r="AE20" s="228">
        <f>SUM(AE18:AE19)</f>
        <v>-9269</v>
      </c>
      <c r="AF20" s="275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  <c r="BI20" s="248"/>
      <c r="BJ20" s="248"/>
      <c r="BK20" s="248"/>
      <c r="BL20" s="248"/>
      <c r="BM20" s="248"/>
      <c r="BN20" s="248"/>
      <c r="BO20" s="248"/>
      <c r="BP20" s="248"/>
      <c r="BQ20" s="248"/>
      <c r="BR20" s="248"/>
      <c r="BS20" s="248"/>
      <c r="BT20" s="248"/>
      <c r="BU20" s="248"/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  <c r="CW20" s="248"/>
      <c r="CX20" s="248"/>
      <c r="CY20" s="248"/>
      <c r="CZ20" s="248"/>
      <c r="DA20" s="248"/>
      <c r="DB20" s="248"/>
      <c r="DC20" s="248"/>
      <c r="DD20" s="248"/>
      <c r="DE20" s="248"/>
      <c r="DF20" s="248"/>
      <c r="DG20" s="248"/>
      <c r="DH20" s="248"/>
      <c r="DI20" s="248"/>
      <c r="DJ20" s="248"/>
      <c r="DK20" s="248"/>
      <c r="DL20" s="248"/>
      <c r="DM20" s="248"/>
      <c r="DN20" s="248"/>
      <c r="DO20" s="248"/>
      <c r="DP20" s="248"/>
      <c r="DQ20" s="248"/>
      <c r="DR20" s="248"/>
      <c r="DS20" s="248"/>
      <c r="DT20" s="248"/>
      <c r="DU20" s="248"/>
      <c r="DV20" s="248"/>
      <c r="DW20" s="248"/>
      <c r="DX20" s="248"/>
      <c r="DY20" s="248"/>
      <c r="DZ20" s="248"/>
      <c r="EA20" s="248"/>
      <c r="EB20" s="248"/>
      <c r="EC20" s="248"/>
      <c r="ED20" s="248"/>
      <c r="EE20" s="248"/>
      <c r="EF20" s="248"/>
      <c r="EG20" s="248"/>
      <c r="EH20" s="248"/>
      <c r="EI20" s="248"/>
      <c r="EJ20" s="248"/>
      <c r="EK20" s="248"/>
      <c r="EL20" s="248"/>
      <c r="EM20" s="248"/>
      <c r="EN20" s="248"/>
      <c r="EO20" s="248"/>
      <c r="EP20" s="248"/>
      <c r="EQ20" s="248"/>
      <c r="ER20" s="248"/>
      <c r="ES20" s="248"/>
      <c r="ET20" s="248"/>
      <c r="EU20" s="248"/>
      <c r="EV20" s="248"/>
      <c r="EW20" s="248"/>
      <c r="EX20" s="248"/>
      <c r="EY20" s="248"/>
      <c r="EZ20" s="248"/>
      <c r="FA20" s="248"/>
      <c r="FB20" s="248"/>
      <c r="FC20" s="248"/>
      <c r="FD20" s="248"/>
      <c r="FE20" s="248"/>
      <c r="FF20" s="248"/>
      <c r="FG20" s="248"/>
      <c r="FH20" s="248"/>
      <c r="FI20" s="248"/>
      <c r="FJ20" s="248"/>
      <c r="FK20" s="248"/>
      <c r="FL20" s="248"/>
      <c r="FM20" s="248"/>
      <c r="FN20" s="248"/>
      <c r="FO20" s="248"/>
      <c r="FP20" s="248"/>
      <c r="FQ20" s="248"/>
      <c r="FR20" s="248"/>
      <c r="FS20" s="248"/>
      <c r="FT20" s="248"/>
      <c r="FU20" s="248"/>
      <c r="FV20" s="248"/>
      <c r="FW20" s="248"/>
      <c r="FX20" s="248"/>
      <c r="FY20" s="248"/>
      <c r="FZ20" s="248"/>
      <c r="GA20" s="248"/>
      <c r="GB20" s="248"/>
      <c r="GC20" s="248"/>
      <c r="GD20" s="248"/>
      <c r="GE20" s="248"/>
      <c r="GF20" s="248"/>
      <c r="GG20" s="248"/>
      <c r="GH20" s="248"/>
      <c r="GI20" s="248"/>
      <c r="GJ20" s="248"/>
      <c r="GK20" s="248"/>
      <c r="GL20" s="248"/>
      <c r="GM20" s="248"/>
      <c r="GN20" s="248"/>
      <c r="GO20" s="248"/>
      <c r="GP20" s="248"/>
      <c r="GQ20" s="248"/>
      <c r="GR20" s="248"/>
      <c r="GS20" s="248"/>
      <c r="GT20" s="248"/>
      <c r="GU20" s="248"/>
      <c r="GV20" s="248"/>
      <c r="GW20" s="248"/>
      <c r="GX20" s="248"/>
      <c r="GY20" s="248"/>
      <c r="GZ20" s="248"/>
      <c r="HA20" s="248"/>
      <c r="HB20" s="248"/>
      <c r="HC20" s="248"/>
      <c r="HD20" s="248"/>
      <c r="HE20" s="248"/>
      <c r="HF20" s="248"/>
      <c r="HG20" s="248"/>
      <c r="HH20" s="248"/>
      <c r="HI20" s="248"/>
      <c r="HJ20" s="248"/>
      <c r="HK20" s="248"/>
      <c r="HL20" s="248"/>
      <c r="HM20" s="248"/>
      <c r="HN20" s="248"/>
      <c r="HO20" s="248"/>
      <c r="HP20" s="248"/>
      <c r="HQ20" s="248"/>
      <c r="HR20" s="248"/>
      <c r="HS20" s="248"/>
      <c r="HT20" s="248"/>
      <c r="HU20" s="248"/>
      <c r="HV20" s="248"/>
      <c r="HW20" s="248"/>
      <c r="HX20" s="248"/>
      <c r="HY20" s="248"/>
      <c r="HZ20" s="248"/>
      <c r="IA20" s="248"/>
      <c r="IB20" s="248"/>
      <c r="IC20" s="248"/>
      <c r="ID20" s="248"/>
      <c r="IE20" s="248"/>
      <c r="IF20" s="248"/>
      <c r="IG20" s="248"/>
      <c r="IH20" s="248"/>
      <c r="II20" s="248"/>
      <c r="IJ20" s="248"/>
      <c r="IK20" s="248"/>
      <c r="IL20" s="248"/>
      <c r="IM20" s="248"/>
      <c r="IN20" s="248"/>
      <c r="IO20" s="248"/>
      <c r="IP20" s="248"/>
      <c r="IQ20" s="248"/>
      <c r="IR20" s="248"/>
      <c r="IS20" s="248"/>
      <c r="IT20" s="248"/>
      <c r="IU20" s="248"/>
      <c r="IV20" s="248"/>
      <c r="IW20" s="248"/>
      <c r="IX20" s="248"/>
      <c r="IY20" s="248"/>
      <c r="IZ20" s="248"/>
      <c r="JA20" s="248"/>
      <c r="JB20" s="248"/>
      <c r="JC20" s="248"/>
      <c r="JD20" s="248"/>
      <c r="JE20" s="248"/>
    </row>
    <row r="21" spans="1:265" s="305" customFormat="1" ht="19.95" customHeight="1">
      <c r="B21" s="262"/>
      <c r="C21" s="262"/>
      <c r="D21" s="262"/>
      <c r="E21" s="93"/>
      <c r="F21" s="320"/>
      <c r="G21" s="320"/>
      <c r="H21" s="320"/>
      <c r="I21" s="320"/>
      <c r="J21" s="320"/>
      <c r="K21" s="93"/>
      <c r="L21" s="320"/>
      <c r="M21" s="93"/>
      <c r="N21" s="320"/>
      <c r="O21" s="320"/>
      <c r="P21" s="320"/>
      <c r="Q21" s="93"/>
      <c r="R21" s="320"/>
      <c r="S21" s="320"/>
      <c r="T21" s="320"/>
      <c r="U21" s="320"/>
      <c r="V21" s="320"/>
      <c r="W21" s="320"/>
      <c r="X21" s="320"/>
      <c r="Y21" s="320"/>
      <c r="Z21" s="320"/>
      <c r="AA21" s="320"/>
      <c r="AB21" s="320"/>
      <c r="AC21" s="94"/>
      <c r="AD21" s="284"/>
      <c r="AE21" s="94"/>
      <c r="AF21" s="256"/>
      <c r="AG21" s="256"/>
      <c r="AH21" s="256"/>
      <c r="AI21" s="256"/>
      <c r="AJ21" s="256"/>
      <c r="AK21" s="256"/>
      <c r="AL21" s="256"/>
      <c r="AM21" s="256"/>
      <c r="AN21" s="256"/>
      <c r="AO21" s="256"/>
      <c r="AP21" s="256"/>
      <c r="AQ21" s="256"/>
      <c r="AR21" s="256"/>
      <c r="AS21" s="256"/>
      <c r="AT21" s="256"/>
      <c r="AU21" s="256"/>
      <c r="AV21" s="256"/>
      <c r="AW21" s="256"/>
      <c r="AX21" s="256"/>
      <c r="AY21" s="256"/>
      <c r="AZ21" s="256"/>
      <c r="BA21" s="256"/>
      <c r="BB21" s="256"/>
      <c r="BC21" s="256"/>
      <c r="BD21" s="256"/>
      <c r="BE21" s="256"/>
      <c r="BF21" s="256"/>
      <c r="BG21" s="256"/>
      <c r="BH21" s="256"/>
      <c r="BI21" s="256"/>
      <c r="BJ21" s="256"/>
      <c r="BK21" s="256"/>
      <c r="BL21" s="256"/>
      <c r="BM21" s="256"/>
      <c r="BN21" s="256"/>
      <c r="BO21" s="256"/>
      <c r="BP21" s="256"/>
      <c r="BQ21" s="256"/>
      <c r="BR21" s="256"/>
      <c r="BS21" s="256"/>
      <c r="BT21" s="256"/>
      <c r="BU21" s="256"/>
      <c r="BV21" s="256"/>
      <c r="BW21" s="256"/>
      <c r="BX21" s="256"/>
      <c r="BY21" s="256"/>
      <c r="BZ21" s="256"/>
      <c r="CA21" s="256"/>
      <c r="CB21" s="256"/>
      <c r="CC21" s="256"/>
      <c r="CD21" s="256"/>
      <c r="CE21" s="256"/>
      <c r="CF21" s="256"/>
      <c r="CG21" s="256"/>
      <c r="CH21" s="256"/>
      <c r="CI21" s="256"/>
      <c r="CJ21" s="256"/>
      <c r="CK21" s="256"/>
      <c r="CL21" s="256"/>
      <c r="CM21" s="256"/>
      <c r="CN21" s="256"/>
      <c r="CO21" s="256"/>
      <c r="CP21" s="256"/>
      <c r="CQ21" s="256"/>
      <c r="CR21" s="256"/>
      <c r="CS21" s="256"/>
      <c r="CT21" s="256"/>
      <c r="CU21" s="256"/>
      <c r="CV21" s="256"/>
      <c r="CW21" s="256"/>
      <c r="CX21" s="256"/>
      <c r="CY21" s="256"/>
      <c r="CZ21" s="256"/>
      <c r="DA21" s="256"/>
      <c r="DB21" s="256"/>
      <c r="DC21" s="256"/>
      <c r="DD21" s="256"/>
      <c r="DE21" s="256"/>
      <c r="DF21" s="256"/>
      <c r="DG21" s="256"/>
      <c r="DH21" s="256"/>
      <c r="DI21" s="256"/>
      <c r="DJ21" s="256"/>
      <c r="DK21" s="256"/>
      <c r="DL21" s="256"/>
      <c r="DM21" s="256"/>
      <c r="DN21" s="256"/>
      <c r="DO21" s="256"/>
      <c r="DP21" s="256"/>
      <c r="DQ21" s="256"/>
      <c r="DR21" s="256"/>
      <c r="DS21" s="256"/>
      <c r="DT21" s="256"/>
      <c r="DU21" s="256"/>
      <c r="DV21" s="256"/>
      <c r="DW21" s="256"/>
      <c r="DX21" s="256"/>
      <c r="DY21" s="256"/>
      <c r="DZ21" s="256"/>
      <c r="EA21" s="256"/>
      <c r="EB21" s="256"/>
      <c r="EC21" s="256"/>
      <c r="ED21" s="256"/>
      <c r="EE21" s="256"/>
      <c r="EF21" s="256"/>
      <c r="EG21" s="256"/>
      <c r="EH21" s="256"/>
      <c r="EI21" s="256"/>
      <c r="EJ21" s="256"/>
      <c r="EK21" s="256"/>
      <c r="EL21" s="256"/>
      <c r="EM21" s="256"/>
      <c r="EN21" s="256"/>
      <c r="EO21" s="256"/>
      <c r="EP21" s="256"/>
      <c r="EQ21" s="256"/>
      <c r="ER21" s="256"/>
      <c r="ES21" s="256"/>
      <c r="ET21" s="256"/>
      <c r="EU21" s="256"/>
      <c r="EV21" s="256"/>
      <c r="EW21" s="256"/>
      <c r="EX21" s="256"/>
      <c r="EY21" s="256"/>
      <c r="EZ21" s="256"/>
      <c r="FA21" s="256"/>
      <c r="FB21" s="256"/>
      <c r="FC21" s="256"/>
      <c r="FD21" s="256"/>
      <c r="FE21" s="256"/>
      <c r="FF21" s="256"/>
      <c r="FG21" s="256"/>
      <c r="FH21" s="256"/>
      <c r="FI21" s="256"/>
      <c r="FJ21" s="256"/>
      <c r="FK21" s="256"/>
      <c r="FL21" s="256"/>
      <c r="FM21" s="256"/>
      <c r="FN21" s="256"/>
      <c r="FO21" s="256"/>
      <c r="FP21" s="256"/>
      <c r="FQ21" s="256"/>
      <c r="FR21" s="256"/>
      <c r="FS21" s="256"/>
      <c r="FT21" s="256"/>
      <c r="FU21" s="256"/>
      <c r="FV21" s="256"/>
      <c r="FW21" s="256"/>
      <c r="FX21" s="256"/>
      <c r="FY21" s="256"/>
      <c r="FZ21" s="256"/>
      <c r="GA21" s="256"/>
      <c r="GB21" s="256"/>
      <c r="GC21" s="256"/>
      <c r="GD21" s="256"/>
      <c r="GE21" s="256"/>
      <c r="GF21" s="256"/>
      <c r="GG21" s="256"/>
      <c r="GH21" s="256"/>
      <c r="GI21" s="256"/>
      <c r="GJ21" s="256"/>
      <c r="GK21" s="256"/>
      <c r="GL21" s="256"/>
      <c r="GM21" s="256"/>
      <c r="GN21" s="256"/>
      <c r="GO21" s="256"/>
      <c r="GP21" s="256"/>
      <c r="GQ21" s="256"/>
      <c r="GR21" s="256"/>
      <c r="GS21" s="256"/>
      <c r="GT21" s="256"/>
      <c r="GU21" s="256"/>
      <c r="GV21" s="256"/>
      <c r="GW21" s="256"/>
      <c r="GX21" s="256"/>
      <c r="GY21" s="256"/>
      <c r="GZ21" s="256"/>
      <c r="HA21" s="256"/>
      <c r="HB21" s="256"/>
      <c r="HC21" s="256"/>
      <c r="HD21" s="256"/>
      <c r="HE21" s="256"/>
      <c r="HF21" s="256"/>
      <c r="HG21" s="256"/>
      <c r="HH21" s="256"/>
      <c r="HI21" s="256"/>
      <c r="HJ21" s="256"/>
      <c r="HK21" s="256"/>
      <c r="HL21" s="256"/>
      <c r="HM21" s="256"/>
      <c r="HN21" s="256"/>
      <c r="HO21" s="256"/>
      <c r="HP21" s="256"/>
      <c r="HQ21" s="256"/>
      <c r="HR21" s="256"/>
      <c r="HS21" s="256"/>
      <c r="HT21" s="256"/>
      <c r="HU21" s="256"/>
      <c r="HV21" s="256"/>
      <c r="HW21" s="256"/>
      <c r="HX21" s="256"/>
      <c r="HY21" s="256"/>
      <c r="HZ21" s="256"/>
      <c r="IA21" s="256"/>
      <c r="IB21" s="256"/>
      <c r="IC21" s="256"/>
      <c r="ID21" s="256"/>
      <c r="IE21" s="256"/>
      <c r="IF21" s="256"/>
      <c r="IG21" s="256"/>
      <c r="IH21" s="256"/>
      <c r="II21" s="256"/>
      <c r="IJ21" s="256"/>
      <c r="IK21" s="256"/>
      <c r="IL21" s="256"/>
      <c r="IM21" s="256"/>
      <c r="IN21" s="256"/>
      <c r="IO21" s="256"/>
      <c r="IP21" s="256"/>
      <c r="IQ21" s="256"/>
      <c r="IR21" s="256"/>
      <c r="IS21" s="256"/>
      <c r="IT21" s="256"/>
      <c r="IU21" s="256"/>
      <c r="IV21" s="256"/>
      <c r="IW21" s="256"/>
      <c r="IX21" s="256"/>
      <c r="IY21" s="256"/>
      <c r="IZ21" s="256"/>
      <c r="JA21" s="256"/>
      <c r="JB21" s="256"/>
      <c r="JC21" s="256"/>
      <c r="JD21" s="256"/>
      <c r="JE21" s="256"/>
    </row>
    <row r="22" spans="1:265" ht="23.25" customHeight="1">
      <c r="A22" s="305" t="s">
        <v>212</v>
      </c>
      <c r="B22" s="282"/>
      <c r="C22" s="282"/>
      <c r="D22" s="282"/>
      <c r="E22" s="320"/>
      <c r="F22" s="320"/>
      <c r="G22" s="320"/>
      <c r="H22" s="320"/>
      <c r="I22" s="320"/>
      <c r="J22" s="320"/>
      <c r="K22" s="320"/>
      <c r="L22" s="338"/>
      <c r="M22" s="320"/>
      <c r="N22" s="338"/>
      <c r="O22" s="338"/>
      <c r="P22" s="338"/>
      <c r="Q22" s="284"/>
      <c r="R22" s="320"/>
      <c r="S22" s="320"/>
      <c r="T22" s="320"/>
      <c r="U22" s="320"/>
      <c r="V22" s="320"/>
      <c r="W22" s="320"/>
      <c r="X22" s="320"/>
      <c r="Y22" s="320"/>
      <c r="Z22" s="320"/>
      <c r="AA22" s="320"/>
      <c r="AB22" s="338"/>
      <c r="AC22" s="338"/>
      <c r="AD22" s="338"/>
      <c r="AE22" s="284"/>
      <c r="AF22" s="305"/>
      <c r="AG22" s="305"/>
      <c r="AH22" s="305"/>
      <c r="AI22" s="305"/>
      <c r="AJ22" s="305"/>
      <c r="AK22" s="305"/>
      <c r="AL22" s="305"/>
      <c r="AM22" s="305"/>
      <c r="AN22" s="305"/>
      <c r="AO22" s="305"/>
      <c r="AP22" s="305"/>
      <c r="AQ22" s="305"/>
      <c r="AR22" s="305"/>
      <c r="AS22" s="305"/>
      <c r="AT22" s="305"/>
      <c r="AU22" s="305"/>
      <c r="AV22" s="305"/>
      <c r="AW22" s="305"/>
      <c r="AX22" s="305"/>
      <c r="AY22" s="305"/>
      <c r="AZ22" s="305"/>
      <c r="BA22" s="305"/>
      <c r="BB22" s="305"/>
      <c r="BC22" s="305"/>
      <c r="BD22" s="305"/>
      <c r="BE22" s="305"/>
      <c r="BF22" s="305"/>
      <c r="BG22" s="305"/>
      <c r="BH22" s="305"/>
      <c r="BI22" s="305"/>
      <c r="BJ22" s="305"/>
      <c r="BK22" s="305"/>
      <c r="BL22" s="305"/>
      <c r="BM22" s="305"/>
      <c r="BN22" s="305"/>
      <c r="BO22" s="305"/>
      <c r="BP22" s="305"/>
      <c r="BQ22" s="305"/>
      <c r="BR22" s="305"/>
      <c r="BS22" s="305"/>
      <c r="BT22" s="305"/>
      <c r="BU22" s="305"/>
      <c r="BV22" s="305"/>
      <c r="BW22" s="305"/>
      <c r="BX22" s="305"/>
      <c r="BY22" s="305"/>
      <c r="BZ22" s="305"/>
      <c r="CA22" s="305"/>
      <c r="CB22" s="305"/>
      <c r="CC22" s="305"/>
      <c r="CD22" s="305"/>
      <c r="CE22" s="305"/>
      <c r="CF22" s="305"/>
      <c r="CG22" s="305"/>
      <c r="CH22" s="305"/>
      <c r="CI22" s="305"/>
      <c r="CJ22" s="305"/>
      <c r="CK22" s="305"/>
      <c r="CL22" s="305"/>
      <c r="CM22" s="305"/>
      <c r="CN22" s="305"/>
      <c r="CO22" s="305"/>
      <c r="CP22" s="305"/>
      <c r="CQ22" s="305"/>
      <c r="CR22" s="305"/>
      <c r="CS22" s="305"/>
      <c r="CT22" s="305"/>
      <c r="CU22" s="305"/>
      <c r="CV22" s="305"/>
      <c r="CW22" s="305"/>
      <c r="CX22" s="305"/>
      <c r="CY22" s="305"/>
      <c r="CZ22" s="305"/>
      <c r="DA22" s="305"/>
      <c r="DB22" s="305"/>
      <c r="DC22" s="305"/>
      <c r="DD22" s="305"/>
      <c r="DE22" s="305"/>
      <c r="DF22" s="305"/>
      <c r="DG22" s="305"/>
      <c r="DH22" s="305"/>
      <c r="DI22" s="305"/>
      <c r="DJ22" s="305"/>
      <c r="DK22" s="305"/>
      <c r="DL22" s="305"/>
      <c r="DM22" s="305"/>
      <c r="DN22" s="305"/>
      <c r="DO22" s="305"/>
      <c r="DP22" s="305"/>
      <c r="DQ22" s="305"/>
      <c r="DR22" s="305"/>
      <c r="DS22" s="305"/>
      <c r="DT22" s="305"/>
      <c r="DU22" s="305"/>
      <c r="DV22" s="305"/>
      <c r="DW22" s="305"/>
      <c r="DX22" s="305"/>
      <c r="DY22" s="305"/>
      <c r="DZ22" s="305"/>
      <c r="EA22" s="305"/>
      <c r="EB22" s="305"/>
      <c r="EC22" s="305"/>
      <c r="ED22" s="305"/>
      <c r="EE22" s="305"/>
      <c r="EF22" s="305"/>
      <c r="EG22" s="305"/>
      <c r="EH22" s="305"/>
      <c r="EI22" s="305"/>
      <c r="EJ22" s="305"/>
      <c r="EK22" s="305"/>
      <c r="EL22" s="305"/>
      <c r="EM22" s="305"/>
      <c r="EN22" s="305"/>
      <c r="EO22" s="305"/>
      <c r="EP22" s="305"/>
      <c r="EQ22" s="305"/>
      <c r="ER22" s="305"/>
      <c r="ES22" s="305"/>
      <c r="ET22" s="305"/>
      <c r="EU22" s="305"/>
      <c r="EV22" s="305"/>
      <c r="EW22" s="305"/>
      <c r="EX22" s="305"/>
      <c r="EY22" s="305"/>
      <c r="EZ22" s="305"/>
      <c r="FA22" s="305"/>
      <c r="FB22" s="305"/>
      <c r="FC22" s="305"/>
      <c r="FD22" s="305"/>
      <c r="FE22" s="305"/>
      <c r="FF22" s="305"/>
      <c r="FG22" s="305"/>
      <c r="FH22" s="305"/>
      <c r="FI22" s="305"/>
      <c r="FJ22" s="305"/>
      <c r="FK22" s="305"/>
      <c r="FL22" s="305"/>
      <c r="FM22" s="305"/>
      <c r="FN22" s="305"/>
      <c r="FO22" s="305"/>
      <c r="FP22" s="305"/>
      <c r="FQ22" s="305"/>
      <c r="FR22" s="305"/>
      <c r="FS22" s="305"/>
      <c r="FT22" s="305"/>
      <c r="FU22" s="305"/>
      <c r="FV22" s="305"/>
      <c r="FW22" s="305"/>
      <c r="FX22" s="305"/>
      <c r="FY22" s="305"/>
      <c r="FZ22" s="305"/>
      <c r="GA22" s="305"/>
      <c r="GB22" s="305"/>
      <c r="GC22" s="305"/>
      <c r="GD22" s="305"/>
      <c r="GE22" s="305"/>
      <c r="GF22" s="305"/>
      <c r="GG22" s="305"/>
      <c r="GH22" s="305"/>
      <c r="GI22" s="305"/>
      <c r="GJ22" s="305"/>
      <c r="GK22" s="305"/>
      <c r="GL22" s="305"/>
      <c r="GM22" s="305"/>
      <c r="GN22" s="305"/>
      <c r="GO22" s="305"/>
      <c r="GP22" s="305"/>
      <c r="GQ22" s="305"/>
      <c r="GR22" s="305"/>
      <c r="GS22" s="305"/>
      <c r="GT22" s="305"/>
      <c r="GU22" s="305"/>
      <c r="GV22" s="305"/>
      <c r="GW22" s="305"/>
      <c r="GX22" s="305"/>
      <c r="GY22" s="305"/>
      <c r="GZ22" s="305"/>
      <c r="HA22" s="305"/>
      <c r="HB22" s="305"/>
      <c r="HC22" s="305"/>
      <c r="HD22" s="305"/>
      <c r="HE22" s="305"/>
      <c r="HF22" s="305"/>
      <c r="HG22" s="305"/>
      <c r="HH22" s="305"/>
      <c r="HI22" s="305"/>
      <c r="HJ22" s="305"/>
      <c r="HK22" s="305"/>
      <c r="HL22" s="305"/>
      <c r="HM22" s="305"/>
      <c r="HN22" s="305"/>
      <c r="HO22" s="305"/>
      <c r="HP22" s="305"/>
      <c r="HQ22" s="305"/>
      <c r="HR22" s="305"/>
      <c r="HS22" s="305"/>
      <c r="HT22" s="305"/>
      <c r="HU22" s="305"/>
      <c r="HV22" s="305"/>
      <c r="HW22" s="305"/>
      <c r="HX22" s="305"/>
      <c r="HY22" s="305"/>
      <c r="HZ22" s="305"/>
      <c r="IA22" s="305"/>
      <c r="IB22" s="305"/>
      <c r="IC22" s="305"/>
      <c r="ID22" s="305"/>
      <c r="IE22" s="305"/>
      <c r="IF22" s="305"/>
      <c r="IG22" s="305"/>
      <c r="IH22" s="305"/>
      <c r="II22" s="305"/>
      <c r="IJ22" s="305"/>
      <c r="IK22" s="305"/>
      <c r="IL22" s="305"/>
      <c r="IM22" s="305"/>
      <c r="IN22" s="305"/>
      <c r="IO22" s="305"/>
      <c r="IP22" s="305"/>
      <c r="IQ22" s="305"/>
      <c r="IR22" s="305"/>
      <c r="IS22" s="305"/>
      <c r="IT22" s="305"/>
      <c r="IU22" s="305"/>
      <c r="IV22" s="305"/>
      <c r="IW22" s="305"/>
      <c r="IX22" s="305"/>
      <c r="IY22" s="305"/>
      <c r="IZ22" s="305"/>
      <c r="JA22" s="305"/>
      <c r="JB22" s="305"/>
      <c r="JC22" s="305"/>
      <c r="JD22" s="305"/>
      <c r="JE22" s="305"/>
    </row>
    <row r="23" spans="1:265" ht="23.25" customHeight="1">
      <c r="A23" s="256" t="s">
        <v>213</v>
      </c>
      <c r="B23" s="262"/>
      <c r="C23" s="262"/>
      <c r="D23" s="262"/>
      <c r="E23" s="155">
        <v>0</v>
      </c>
      <c r="F23" s="127"/>
      <c r="G23" s="155">
        <v>0</v>
      </c>
      <c r="H23" s="127"/>
      <c r="I23" s="155">
        <v>0</v>
      </c>
      <c r="J23" s="127"/>
      <c r="K23" s="155">
        <v>0</v>
      </c>
      <c r="L23" s="127"/>
      <c r="M23" s="155">
        <v>0</v>
      </c>
      <c r="N23" s="173"/>
      <c r="O23" s="155">
        <v>0</v>
      </c>
      <c r="P23" s="173"/>
      <c r="Q23" s="267">
        <f>'PL6-7'!C76</f>
        <v>88653</v>
      </c>
      <c r="R23" s="333"/>
      <c r="S23" s="175">
        <v>0</v>
      </c>
      <c r="T23" s="339"/>
      <c r="U23" s="175">
        <v>0</v>
      </c>
      <c r="V23" s="254"/>
      <c r="W23" s="175"/>
      <c r="X23" s="254"/>
      <c r="Y23" s="175">
        <f>S23+U23</f>
        <v>0</v>
      </c>
      <c r="Z23" s="335"/>
      <c r="AA23" s="182">
        <f>Q23+Y23</f>
        <v>88653</v>
      </c>
      <c r="AB23" s="335"/>
      <c r="AC23" s="182">
        <f>'PL6-7'!C77</f>
        <v>4995</v>
      </c>
      <c r="AD23" s="176"/>
      <c r="AE23" s="182">
        <f>AC23+AA23</f>
        <v>93648</v>
      </c>
      <c r="AF23" s="272"/>
      <c r="AG23" s="300"/>
    </row>
    <row r="24" spans="1:265" s="305" customFormat="1" ht="23.25" customHeight="1">
      <c r="A24" s="256" t="s">
        <v>214</v>
      </c>
      <c r="B24" s="262"/>
      <c r="C24" s="262"/>
      <c r="D24" s="262"/>
      <c r="E24" s="127">
        <v>0</v>
      </c>
      <c r="F24" s="127"/>
      <c r="G24" s="127">
        <v>0</v>
      </c>
      <c r="H24" s="127"/>
      <c r="I24" s="127">
        <v>0</v>
      </c>
      <c r="J24" s="127"/>
      <c r="K24" s="127">
        <v>0</v>
      </c>
      <c r="L24" s="127"/>
      <c r="M24" s="127">
        <v>0</v>
      </c>
      <c r="N24" s="173"/>
      <c r="O24" s="127">
        <v>0</v>
      </c>
      <c r="P24" s="173"/>
      <c r="Q24" s="131">
        <v>0</v>
      </c>
      <c r="R24" s="333"/>
      <c r="S24" s="215">
        <f>'PL6-7'!C55+'PL6-7'!C66-AC24</f>
        <v>-7569</v>
      </c>
      <c r="T24" s="339"/>
      <c r="U24" s="215">
        <f>'PL6-7'!C43+'PL6-7'!C64-'SH9'!Q24</f>
        <v>10326</v>
      </c>
      <c r="V24" s="339"/>
      <c r="W24" s="255"/>
      <c r="X24" s="339"/>
      <c r="Y24" s="215">
        <f>S24+U24</f>
        <v>2757</v>
      </c>
      <c r="Z24" s="339"/>
      <c r="AA24" s="215">
        <f>Q24+Y24</f>
        <v>2757</v>
      </c>
      <c r="AB24" s="335"/>
      <c r="AC24" s="215">
        <f>'PL6-7'!C82-'SH9'!AC23</f>
        <v>111</v>
      </c>
      <c r="AD24" s="176"/>
      <c r="AE24" s="215">
        <f>AC24+AA24</f>
        <v>2868</v>
      </c>
      <c r="AF24" s="272"/>
      <c r="AG24" s="256"/>
      <c r="AH24" s="256"/>
      <c r="AI24" s="256"/>
      <c r="AJ24" s="256"/>
      <c r="AK24" s="256"/>
      <c r="AL24" s="256"/>
      <c r="AM24" s="256"/>
      <c r="AN24" s="256"/>
      <c r="AO24" s="256"/>
      <c r="AP24" s="256"/>
      <c r="AQ24" s="256"/>
      <c r="AR24" s="256"/>
      <c r="AS24" s="256"/>
      <c r="AT24" s="256"/>
      <c r="AU24" s="256"/>
      <c r="AV24" s="256"/>
      <c r="AW24" s="256"/>
      <c r="AX24" s="256"/>
      <c r="AY24" s="256"/>
      <c r="AZ24" s="256"/>
      <c r="BA24" s="256"/>
      <c r="BB24" s="256"/>
      <c r="BC24" s="256"/>
      <c r="BD24" s="256"/>
      <c r="BE24" s="256"/>
      <c r="BF24" s="256"/>
      <c r="BG24" s="256"/>
      <c r="BH24" s="256"/>
      <c r="BI24" s="256"/>
      <c r="BJ24" s="256"/>
      <c r="BK24" s="256"/>
      <c r="BL24" s="256"/>
      <c r="BM24" s="256"/>
      <c r="BN24" s="256"/>
      <c r="BO24" s="256"/>
      <c r="BP24" s="256"/>
      <c r="BQ24" s="256"/>
      <c r="BR24" s="256"/>
      <c r="BS24" s="256"/>
      <c r="BT24" s="256"/>
      <c r="BU24" s="256"/>
      <c r="BV24" s="256"/>
      <c r="BW24" s="256"/>
      <c r="BX24" s="256"/>
      <c r="BY24" s="256"/>
      <c r="BZ24" s="256"/>
      <c r="CA24" s="256"/>
      <c r="CB24" s="256"/>
      <c r="CC24" s="256"/>
      <c r="CD24" s="256"/>
      <c r="CE24" s="256"/>
      <c r="CF24" s="256"/>
      <c r="CG24" s="256"/>
      <c r="CH24" s="256"/>
      <c r="CI24" s="256"/>
      <c r="CJ24" s="256"/>
      <c r="CK24" s="256"/>
      <c r="CL24" s="256"/>
      <c r="CM24" s="256"/>
      <c r="CN24" s="256"/>
      <c r="CO24" s="256"/>
      <c r="CP24" s="256"/>
      <c r="CQ24" s="256"/>
      <c r="CR24" s="256"/>
      <c r="CS24" s="256"/>
      <c r="CT24" s="256"/>
      <c r="CU24" s="256"/>
      <c r="CV24" s="256"/>
      <c r="CW24" s="256"/>
      <c r="CX24" s="256"/>
      <c r="CY24" s="256"/>
      <c r="CZ24" s="256"/>
      <c r="DA24" s="256"/>
      <c r="DB24" s="256"/>
      <c r="DC24" s="256"/>
      <c r="DD24" s="256"/>
      <c r="DE24" s="256"/>
      <c r="DF24" s="256"/>
      <c r="DG24" s="256"/>
      <c r="DH24" s="256"/>
      <c r="DI24" s="256"/>
      <c r="DJ24" s="256"/>
      <c r="DK24" s="256"/>
      <c r="DL24" s="256"/>
      <c r="DM24" s="256"/>
      <c r="DN24" s="256"/>
      <c r="DO24" s="256"/>
      <c r="DP24" s="256"/>
      <c r="DQ24" s="256"/>
      <c r="DR24" s="256"/>
      <c r="DS24" s="256"/>
      <c r="DT24" s="256"/>
      <c r="DU24" s="256"/>
      <c r="DV24" s="256"/>
      <c r="DW24" s="256"/>
      <c r="DX24" s="256"/>
      <c r="DY24" s="256"/>
      <c r="DZ24" s="256"/>
      <c r="EA24" s="256"/>
      <c r="EB24" s="256"/>
      <c r="EC24" s="256"/>
      <c r="ED24" s="256"/>
      <c r="EE24" s="256"/>
      <c r="EF24" s="256"/>
      <c r="EG24" s="256"/>
      <c r="EH24" s="256"/>
      <c r="EI24" s="256"/>
      <c r="EJ24" s="256"/>
      <c r="EK24" s="256"/>
      <c r="EL24" s="256"/>
      <c r="EM24" s="256"/>
      <c r="EN24" s="256"/>
      <c r="EO24" s="256"/>
      <c r="EP24" s="256"/>
      <c r="EQ24" s="256"/>
      <c r="ER24" s="256"/>
      <c r="ES24" s="256"/>
      <c r="ET24" s="256"/>
      <c r="EU24" s="256"/>
      <c r="EV24" s="256"/>
      <c r="EW24" s="256"/>
      <c r="EX24" s="256"/>
      <c r="EY24" s="256"/>
      <c r="EZ24" s="256"/>
      <c r="FA24" s="256"/>
      <c r="FB24" s="256"/>
      <c r="FC24" s="256"/>
      <c r="FD24" s="256"/>
      <c r="FE24" s="256"/>
      <c r="FF24" s="256"/>
      <c r="FG24" s="256"/>
      <c r="FH24" s="256"/>
      <c r="FI24" s="256"/>
      <c r="FJ24" s="256"/>
      <c r="FK24" s="256"/>
      <c r="FL24" s="256"/>
      <c r="FM24" s="256"/>
      <c r="FN24" s="256"/>
      <c r="FO24" s="256"/>
      <c r="FP24" s="256"/>
      <c r="FQ24" s="256"/>
      <c r="FR24" s="256"/>
      <c r="FS24" s="256"/>
      <c r="FT24" s="256"/>
      <c r="FU24" s="256"/>
      <c r="FV24" s="256"/>
      <c r="FW24" s="256"/>
      <c r="FX24" s="256"/>
      <c r="FY24" s="256"/>
      <c r="FZ24" s="256"/>
      <c r="GA24" s="256"/>
      <c r="GB24" s="256"/>
      <c r="GC24" s="256"/>
      <c r="GD24" s="256"/>
      <c r="GE24" s="256"/>
      <c r="GF24" s="256"/>
      <c r="GG24" s="256"/>
      <c r="GH24" s="256"/>
      <c r="GI24" s="256"/>
      <c r="GJ24" s="256"/>
      <c r="GK24" s="256"/>
      <c r="GL24" s="256"/>
      <c r="GM24" s="256"/>
      <c r="GN24" s="256"/>
      <c r="GO24" s="256"/>
      <c r="GP24" s="256"/>
      <c r="GQ24" s="256"/>
      <c r="GR24" s="256"/>
      <c r="GS24" s="256"/>
      <c r="GT24" s="256"/>
      <c r="GU24" s="256"/>
      <c r="GV24" s="256"/>
      <c r="GW24" s="256"/>
      <c r="GX24" s="256"/>
      <c r="GY24" s="256"/>
      <c r="GZ24" s="256"/>
      <c r="HA24" s="256"/>
      <c r="HB24" s="256"/>
      <c r="HC24" s="256"/>
      <c r="HD24" s="256"/>
      <c r="HE24" s="256"/>
      <c r="HF24" s="256"/>
      <c r="HG24" s="256"/>
      <c r="HH24" s="256"/>
      <c r="HI24" s="256"/>
      <c r="HJ24" s="256"/>
      <c r="HK24" s="256"/>
      <c r="HL24" s="256"/>
      <c r="HM24" s="256"/>
      <c r="HN24" s="256"/>
      <c r="HO24" s="256"/>
      <c r="HP24" s="256"/>
      <c r="HQ24" s="256"/>
      <c r="HR24" s="256"/>
      <c r="HS24" s="256"/>
      <c r="HT24" s="256"/>
      <c r="HU24" s="256"/>
      <c r="HV24" s="256"/>
      <c r="HW24" s="256"/>
      <c r="HX24" s="256"/>
      <c r="HY24" s="256"/>
      <c r="HZ24" s="256"/>
      <c r="IA24" s="256"/>
      <c r="IB24" s="256"/>
      <c r="IC24" s="256"/>
      <c r="ID24" s="256"/>
      <c r="IE24" s="256"/>
      <c r="IF24" s="256"/>
      <c r="IG24" s="256"/>
      <c r="IH24" s="256"/>
      <c r="II24" s="256"/>
      <c r="IJ24" s="256"/>
      <c r="IK24" s="256"/>
      <c r="IL24" s="256"/>
      <c r="IM24" s="256"/>
      <c r="IN24" s="256"/>
      <c r="IO24" s="256"/>
      <c r="IP24" s="256"/>
      <c r="IQ24" s="256"/>
      <c r="IR24" s="256"/>
      <c r="IS24" s="256"/>
      <c r="IT24" s="256"/>
      <c r="IU24" s="256"/>
      <c r="IV24" s="256"/>
      <c r="IW24" s="256"/>
      <c r="IX24" s="256"/>
      <c r="IY24" s="256"/>
      <c r="IZ24" s="256"/>
      <c r="JA24" s="256"/>
      <c r="JB24" s="256"/>
      <c r="JC24" s="256"/>
      <c r="JD24" s="256"/>
      <c r="JE24" s="256"/>
    </row>
    <row r="25" spans="1:265" ht="24" customHeight="1">
      <c r="A25" s="305" t="s">
        <v>154</v>
      </c>
      <c r="B25" s="282"/>
      <c r="C25" s="282"/>
      <c r="D25" s="282"/>
      <c r="E25" s="237">
        <f>SUM(E23:E24)</f>
        <v>0</v>
      </c>
      <c r="F25" s="133"/>
      <c r="G25" s="237">
        <f>SUM(G23:G24)</f>
        <v>0</v>
      </c>
      <c r="H25" s="133"/>
      <c r="I25" s="237">
        <f>SUM(I23:I24)</f>
        <v>0</v>
      </c>
      <c r="J25" s="133"/>
      <c r="K25" s="237">
        <f>SUM(K23:K24)</f>
        <v>0</v>
      </c>
      <c r="L25" s="133"/>
      <c r="M25" s="237">
        <f>SUM(M23:M24)</f>
        <v>0</v>
      </c>
      <c r="N25" s="147"/>
      <c r="O25" s="237">
        <f>SUM(O23:O24)</f>
        <v>0</v>
      </c>
      <c r="P25" s="147"/>
      <c r="Q25" s="238">
        <f>SUM(Q23:Q24)</f>
        <v>88653</v>
      </c>
      <c r="R25" s="320"/>
      <c r="S25" s="236">
        <f>SUM(S23:S24)</f>
        <v>-7569</v>
      </c>
      <c r="T25" s="93"/>
      <c r="U25" s="236">
        <f>SUM(U23:U24)</f>
        <v>10326</v>
      </c>
      <c r="V25" s="93"/>
      <c r="W25" s="237">
        <f>SUM(W23:W24)</f>
        <v>0</v>
      </c>
      <c r="X25" s="93"/>
      <c r="Y25" s="236">
        <f>SUM(Y23:Y24)</f>
        <v>2757</v>
      </c>
      <c r="Z25" s="93"/>
      <c r="AA25" s="236">
        <f>SUM(AA23:AA24)</f>
        <v>91410</v>
      </c>
      <c r="AB25" s="338"/>
      <c r="AC25" s="236">
        <f>SUM(AC23:AC24)</f>
        <v>5106</v>
      </c>
      <c r="AD25" s="138"/>
      <c r="AE25" s="235">
        <f>SUM(AE23:AE24)</f>
        <v>96516</v>
      </c>
      <c r="AF25" s="322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5"/>
      <c r="BA25" s="305"/>
      <c r="BB25" s="305"/>
      <c r="BC25" s="305"/>
      <c r="BD25" s="305"/>
      <c r="BE25" s="305"/>
      <c r="BF25" s="305"/>
      <c r="BG25" s="305"/>
      <c r="BH25" s="305"/>
      <c r="BI25" s="305"/>
      <c r="BJ25" s="305"/>
      <c r="BK25" s="305"/>
      <c r="BL25" s="305"/>
      <c r="BM25" s="305"/>
      <c r="BN25" s="305"/>
      <c r="BO25" s="305"/>
      <c r="BP25" s="305"/>
      <c r="BQ25" s="305"/>
      <c r="BR25" s="305"/>
      <c r="BS25" s="305"/>
      <c r="BT25" s="305"/>
      <c r="BU25" s="305"/>
      <c r="BV25" s="305"/>
      <c r="BW25" s="305"/>
      <c r="BX25" s="305"/>
      <c r="BY25" s="305"/>
      <c r="BZ25" s="305"/>
      <c r="CA25" s="305"/>
      <c r="CB25" s="305"/>
      <c r="CC25" s="305"/>
      <c r="CD25" s="305"/>
      <c r="CE25" s="305"/>
      <c r="CF25" s="305"/>
      <c r="CG25" s="305"/>
      <c r="CH25" s="305"/>
      <c r="CI25" s="305"/>
      <c r="CJ25" s="305"/>
      <c r="CK25" s="305"/>
      <c r="CL25" s="305"/>
      <c r="CM25" s="305"/>
      <c r="CN25" s="305"/>
      <c r="CO25" s="305"/>
      <c r="CP25" s="305"/>
      <c r="CQ25" s="305"/>
      <c r="CR25" s="305"/>
      <c r="CS25" s="305"/>
      <c r="CT25" s="305"/>
      <c r="CU25" s="305"/>
      <c r="CV25" s="305"/>
      <c r="CW25" s="305"/>
      <c r="CX25" s="305"/>
      <c r="CY25" s="305"/>
      <c r="CZ25" s="305"/>
      <c r="DA25" s="305"/>
      <c r="DB25" s="305"/>
      <c r="DC25" s="305"/>
      <c r="DD25" s="305"/>
      <c r="DE25" s="305"/>
      <c r="DF25" s="305"/>
      <c r="DG25" s="305"/>
      <c r="DH25" s="305"/>
      <c r="DI25" s="305"/>
      <c r="DJ25" s="305"/>
      <c r="DK25" s="305"/>
      <c r="DL25" s="305"/>
      <c r="DM25" s="305"/>
      <c r="DN25" s="305"/>
      <c r="DO25" s="305"/>
      <c r="DP25" s="305"/>
      <c r="DQ25" s="305"/>
      <c r="DR25" s="305"/>
      <c r="DS25" s="305"/>
      <c r="DT25" s="305"/>
      <c r="DU25" s="305"/>
      <c r="DV25" s="305"/>
      <c r="DW25" s="305"/>
      <c r="DX25" s="305"/>
      <c r="DY25" s="305"/>
      <c r="DZ25" s="305"/>
      <c r="EA25" s="305"/>
      <c r="EB25" s="305"/>
      <c r="EC25" s="305"/>
      <c r="ED25" s="305"/>
      <c r="EE25" s="305"/>
      <c r="EF25" s="305"/>
      <c r="EG25" s="305"/>
      <c r="EH25" s="305"/>
      <c r="EI25" s="305"/>
      <c r="EJ25" s="305"/>
      <c r="EK25" s="305"/>
      <c r="EL25" s="305"/>
      <c r="EM25" s="305"/>
      <c r="EN25" s="305"/>
      <c r="EO25" s="305"/>
      <c r="EP25" s="305"/>
      <c r="EQ25" s="305"/>
      <c r="ER25" s="305"/>
      <c r="ES25" s="305"/>
      <c r="ET25" s="305"/>
      <c r="EU25" s="305"/>
      <c r="EV25" s="305"/>
      <c r="EW25" s="305"/>
      <c r="EX25" s="305"/>
      <c r="EY25" s="305"/>
      <c r="EZ25" s="305"/>
      <c r="FA25" s="305"/>
      <c r="FB25" s="305"/>
      <c r="FC25" s="305"/>
      <c r="FD25" s="305"/>
      <c r="FE25" s="305"/>
      <c r="FF25" s="305"/>
      <c r="FG25" s="305"/>
      <c r="FH25" s="305"/>
      <c r="FI25" s="305"/>
      <c r="FJ25" s="305"/>
      <c r="FK25" s="305"/>
      <c r="FL25" s="305"/>
      <c r="FM25" s="305"/>
      <c r="FN25" s="305"/>
      <c r="FO25" s="305"/>
      <c r="FP25" s="305"/>
      <c r="FQ25" s="305"/>
      <c r="FR25" s="305"/>
      <c r="FS25" s="305"/>
      <c r="FT25" s="305"/>
      <c r="FU25" s="305"/>
      <c r="FV25" s="305"/>
      <c r="FW25" s="305"/>
      <c r="FX25" s="305"/>
      <c r="FY25" s="305"/>
      <c r="FZ25" s="305"/>
      <c r="GA25" s="305"/>
      <c r="GB25" s="305"/>
      <c r="GC25" s="305"/>
      <c r="GD25" s="305"/>
      <c r="GE25" s="305"/>
      <c r="GF25" s="305"/>
      <c r="GG25" s="305"/>
      <c r="GH25" s="305"/>
      <c r="GI25" s="305"/>
      <c r="GJ25" s="305"/>
      <c r="GK25" s="305"/>
      <c r="GL25" s="305"/>
      <c r="GM25" s="305"/>
      <c r="GN25" s="305"/>
      <c r="GO25" s="305"/>
      <c r="GP25" s="305"/>
      <c r="GQ25" s="305"/>
      <c r="GR25" s="305"/>
      <c r="GS25" s="305"/>
      <c r="GT25" s="305"/>
      <c r="GU25" s="305"/>
      <c r="GV25" s="305"/>
      <c r="GW25" s="305"/>
      <c r="GX25" s="305"/>
      <c r="GY25" s="305"/>
      <c r="GZ25" s="305"/>
      <c r="HA25" s="305"/>
      <c r="HB25" s="305"/>
      <c r="HC25" s="305"/>
      <c r="HD25" s="305"/>
      <c r="HE25" s="305"/>
      <c r="HF25" s="305"/>
      <c r="HG25" s="305"/>
      <c r="HH25" s="305"/>
      <c r="HI25" s="305"/>
      <c r="HJ25" s="305"/>
      <c r="HK25" s="305"/>
      <c r="HL25" s="305"/>
      <c r="HM25" s="305"/>
      <c r="HN25" s="305"/>
      <c r="HO25" s="305"/>
      <c r="HP25" s="305"/>
      <c r="HQ25" s="305"/>
      <c r="HR25" s="305"/>
      <c r="HS25" s="305"/>
      <c r="HT25" s="305"/>
      <c r="HU25" s="305"/>
      <c r="HV25" s="305"/>
      <c r="HW25" s="305"/>
      <c r="HX25" s="305"/>
      <c r="HY25" s="305"/>
      <c r="HZ25" s="305"/>
      <c r="IA25" s="305"/>
      <c r="IB25" s="305"/>
      <c r="IC25" s="305"/>
      <c r="ID25" s="305"/>
      <c r="IE25" s="305"/>
      <c r="IF25" s="305"/>
      <c r="IG25" s="305"/>
      <c r="IH25" s="305"/>
      <c r="II25" s="305"/>
      <c r="IJ25" s="305"/>
      <c r="IK25" s="305"/>
      <c r="IL25" s="305"/>
      <c r="IM25" s="305"/>
      <c r="IN25" s="305"/>
      <c r="IO25" s="305"/>
      <c r="IP25" s="305"/>
      <c r="IQ25" s="305"/>
      <c r="IR25" s="305"/>
      <c r="IS25" s="305"/>
      <c r="IT25" s="305"/>
      <c r="IU25" s="305"/>
      <c r="IV25" s="305"/>
      <c r="IW25" s="305"/>
      <c r="IX25" s="305"/>
      <c r="IY25" s="305"/>
      <c r="IZ25" s="305"/>
      <c r="JA25" s="305"/>
      <c r="JB25" s="305"/>
      <c r="JC25" s="305"/>
      <c r="JD25" s="305"/>
      <c r="JE25" s="305"/>
    </row>
    <row r="26" spans="1:265" ht="14.4" customHeight="1">
      <c r="A26" s="305"/>
      <c r="B26" s="282"/>
      <c r="C26" s="282"/>
      <c r="D26" s="282"/>
      <c r="E26" s="69"/>
      <c r="F26" s="133"/>
      <c r="G26" s="69"/>
      <c r="H26" s="133"/>
      <c r="I26" s="69"/>
      <c r="J26" s="133"/>
      <c r="K26" s="69"/>
      <c r="L26" s="133"/>
      <c r="M26" s="69"/>
      <c r="N26" s="147"/>
      <c r="O26" s="69"/>
      <c r="P26" s="147"/>
      <c r="Q26" s="170"/>
      <c r="R26" s="320"/>
      <c r="S26" s="170"/>
      <c r="T26" s="93"/>
      <c r="U26" s="170"/>
      <c r="V26" s="93"/>
      <c r="W26" s="69"/>
      <c r="X26" s="93"/>
      <c r="Y26" s="170"/>
      <c r="Z26" s="93"/>
      <c r="AA26" s="170"/>
      <c r="AB26" s="338"/>
      <c r="AC26" s="170"/>
      <c r="AD26" s="138"/>
      <c r="AE26" s="91"/>
      <c r="AF26" s="322"/>
      <c r="AG26" s="305"/>
      <c r="AH26" s="305"/>
      <c r="AI26" s="305"/>
      <c r="AJ26" s="305"/>
      <c r="AK26" s="305"/>
      <c r="AL26" s="305"/>
      <c r="AM26" s="305"/>
      <c r="AN26" s="305"/>
      <c r="AO26" s="305"/>
      <c r="AP26" s="305"/>
      <c r="AQ26" s="305"/>
      <c r="AR26" s="305"/>
      <c r="AS26" s="305"/>
      <c r="AT26" s="305"/>
      <c r="AU26" s="305"/>
      <c r="AV26" s="305"/>
      <c r="AW26" s="305"/>
      <c r="AX26" s="305"/>
      <c r="AY26" s="305"/>
      <c r="AZ26" s="305"/>
      <c r="BA26" s="305"/>
      <c r="BB26" s="305"/>
      <c r="BC26" s="305"/>
      <c r="BD26" s="305"/>
      <c r="BE26" s="305"/>
      <c r="BF26" s="305"/>
      <c r="BG26" s="305"/>
      <c r="BH26" s="305"/>
      <c r="BI26" s="305"/>
      <c r="BJ26" s="305"/>
      <c r="BK26" s="305"/>
      <c r="BL26" s="305"/>
      <c r="BM26" s="305"/>
      <c r="BN26" s="305"/>
      <c r="BO26" s="305"/>
      <c r="BP26" s="305"/>
      <c r="BQ26" s="305"/>
      <c r="BR26" s="305"/>
      <c r="BS26" s="305"/>
      <c r="BT26" s="305"/>
      <c r="BU26" s="305"/>
      <c r="BV26" s="305"/>
      <c r="BW26" s="305"/>
      <c r="BX26" s="305"/>
      <c r="BY26" s="305"/>
      <c r="BZ26" s="305"/>
      <c r="CA26" s="305"/>
      <c r="CB26" s="305"/>
      <c r="CC26" s="305"/>
      <c r="CD26" s="305"/>
      <c r="CE26" s="305"/>
      <c r="CF26" s="305"/>
      <c r="CG26" s="305"/>
      <c r="CH26" s="305"/>
      <c r="CI26" s="305"/>
      <c r="CJ26" s="305"/>
      <c r="CK26" s="305"/>
      <c r="CL26" s="305"/>
      <c r="CM26" s="305"/>
      <c r="CN26" s="305"/>
      <c r="CO26" s="305"/>
      <c r="CP26" s="305"/>
      <c r="CQ26" s="305"/>
      <c r="CR26" s="305"/>
      <c r="CS26" s="305"/>
      <c r="CT26" s="305"/>
      <c r="CU26" s="305"/>
      <c r="CV26" s="305"/>
      <c r="CW26" s="305"/>
      <c r="CX26" s="305"/>
      <c r="CY26" s="305"/>
      <c r="CZ26" s="305"/>
      <c r="DA26" s="305"/>
      <c r="DB26" s="305"/>
      <c r="DC26" s="305"/>
      <c r="DD26" s="305"/>
      <c r="DE26" s="305"/>
      <c r="DF26" s="305"/>
      <c r="DG26" s="305"/>
      <c r="DH26" s="305"/>
      <c r="DI26" s="305"/>
      <c r="DJ26" s="305"/>
      <c r="DK26" s="305"/>
      <c r="DL26" s="305"/>
      <c r="DM26" s="305"/>
      <c r="DN26" s="305"/>
      <c r="DO26" s="305"/>
      <c r="DP26" s="305"/>
      <c r="DQ26" s="305"/>
      <c r="DR26" s="305"/>
      <c r="DS26" s="305"/>
      <c r="DT26" s="305"/>
      <c r="DU26" s="305"/>
      <c r="DV26" s="305"/>
      <c r="DW26" s="305"/>
      <c r="DX26" s="305"/>
      <c r="DY26" s="305"/>
      <c r="DZ26" s="305"/>
      <c r="EA26" s="305"/>
      <c r="EB26" s="305"/>
      <c r="EC26" s="305"/>
      <c r="ED26" s="305"/>
      <c r="EE26" s="305"/>
      <c r="EF26" s="305"/>
      <c r="EG26" s="305"/>
      <c r="EH26" s="305"/>
      <c r="EI26" s="305"/>
      <c r="EJ26" s="305"/>
      <c r="EK26" s="305"/>
      <c r="EL26" s="305"/>
      <c r="EM26" s="305"/>
      <c r="EN26" s="305"/>
      <c r="EO26" s="305"/>
      <c r="EP26" s="305"/>
      <c r="EQ26" s="305"/>
      <c r="ER26" s="305"/>
      <c r="ES26" s="305"/>
      <c r="ET26" s="305"/>
      <c r="EU26" s="305"/>
      <c r="EV26" s="305"/>
      <c r="EW26" s="305"/>
      <c r="EX26" s="305"/>
      <c r="EY26" s="305"/>
      <c r="EZ26" s="305"/>
      <c r="FA26" s="305"/>
      <c r="FB26" s="305"/>
      <c r="FC26" s="305"/>
      <c r="FD26" s="305"/>
      <c r="FE26" s="305"/>
      <c r="FF26" s="305"/>
      <c r="FG26" s="305"/>
      <c r="FH26" s="305"/>
      <c r="FI26" s="305"/>
      <c r="FJ26" s="305"/>
      <c r="FK26" s="305"/>
      <c r="FL26" s="305"/>
      <c r="FM26" s="305"/>
      <c r="FN26" s="305"/>
      <c r="FO26" s="305"/>
      <c r="FP26" s="305"/>
      <c r="FQ26" s="305"/>
      <c r="FR26" s="305"/>
      <c r="FS26" s="305"/>
      <c r="FT26" s="305"/>
      <c r="FU26" s="305"/>
      <c r="FV26" s="305"/>
      <c r="FW26" s="305"/>
      <c r="FX26" s="305"/>
      <c r="FY26" s="305"/>
      <c r="FZ26" s="305"/>
      <c r="GA26" s="305"/>
      <c r="GB26" s="305"/>
      <c r="GC26" s="305"/>
      <c r="GD26" s="305"/>
      <c r="GE26" s="305"/>
      <c r="GF26" s="305"/>
      <c r="GG26" s="305"/>
      <c r="GH26" s="305"/>
      <c r="GI26" s="305"/>
      <c r="GJ26" s="305"/>
      <c r="GK26" s="305"/>
      <c r="GL26" s="305"/>
      <c r="GM26" s="305"/>
      <c r="GN26" s="305"/>
      <c r="GO26" s="305"/>
      <c r="GP26" s="305"/>
      <c r="GQ26" s="305"/>
      <c r="GR26" s="305"/>
      <c r="GS26" s="305"/>
      <c r="GT26" s="305"/>
      <c r="GU26" s="305"/>
      <c r="GV26" s="305"/>
      <c r="GW26" s="305"/>
      <c r="GX26" s="305"/>
      <c r="GY26" s="305"/>
      <c r="GZ26" s="305"/>
      <c r="HA26" s="305"/>
      <c r="HB26" s="305"/>
      <c r="HC26" s="305"/>
      <c r="HD26" s="305"/>
      <c r="HE26" s="305"/>
      <c r="HF26" s="305"/>
      <c r="HG26" s="305"/>
      <c r="HH26" s="305"/>
      <c r="HI26" s="305"/>
      <c r="HJ26" s="305"/>
      <c r="HK26" s="305"/>
      <c r="HL26" s="305"/>
      <c r="HM26" s="305"/>
      <c r="HN26" s="305"/>
      <c r="HO26" s="305"/>
      <c r="HP26" s="305"/>
      <c r="HQ26" s="305"/>
      <c r="HR26" s="305"/>
      <c r="HS26" s="305"/>
      <c r="HT26" s="305"/>
      <c r="HU26" s="305"/>
      <c r="HV26" s="305"/>
      <c r="HW26" s="305"/>
      <c r="HX26" s="305"/>
      <c r="HY26" s="305"/>
      <c r="HZ26" s="305"/>
      <c r="IA26" s="305"/>
      <c r="IB26" s="305"/>
      <c r="IC26" s="305"/>
      <c r="ID26" s="305"/>
      <c r="IE26" s="305"/>
      <c r="IF26" s="305"/>
      <c r="IG26" s="305"/>
      <c r="IH26" s="305"/>
      <c r="II26" s="305"/>
      <c r="IJ26" s="305"/>
      <c r="IK26" s="305"/>
      <c r="IL26" s="305"/>
      <c r="IM26" s="305"/>
      <c r="IN26" s="305"/>
      <c r="IO26" s="305"/>
      <c r="IP26" s="305"/>
      <c r="IQ26" s="305"/>
      <c r="IR26" s="305"/>
      <c r="IS26" s="305"/>
      <c r="IT26" s="305"/>
      <c r="IU26" s="305"/>
      <c r="IV26" s="305"/>
      <c r="IW26" s="305"/>
      <c r="IX26" s="305"/>
      <c r="IY26" s="305"/>
      <c r="IZ26" s="305"/>
      <c r="JA26" s="305"/>
      <c r="JB26" s="305"/>
      <c r="JC26" s="305"/>
      <c r="JD26" s="305"/>
      <c r="JE26" s="305"/>
    </row>
    <row r="27" spans="1:265" ht="22.2" hidden="1">
      <c r="A27" s="256" t="s">
        <v>215</v>
      </c>
      <c r="B27" s="282"/>
      <c r="C27" s="282"/>
      <c r="D27" s="282"/>
      <c r="E27" s="214"/>
      <c r="F27" s="175"/>
      <c r="G27" s="214"/>
      <c r="H27" s="175"/>
      <c r="I27" s="214"/>
      <c r="J27" s="175"/>
      <c r="K27" s="214"/>
      <c r="L27" s="175"/>
      <c r="M27" s="214"/>
      <c r="N27" s="78"/>
      <c r="O27" s="214"/>
      <c r="P27" s="78"/>
      <c r="Q27" s="177"/>
      <c r="R27" s="333"/>
      <c r="S27" s="177"/>
      <c r="T27" s="179"/>
      <c r="U27" s="177"/>
      <c r="V27" s="179"/>
      <c r="W27" s="128"/>
      <c r="X27" s="179"/>
      <c r="Y27" s="215"/>
      <c r="Z27" s="179"/>
      <c r="AA27" s="334"/>
      <c r="AB27" s="300"/>
      <c r="AC27" s="177"/>
      <c r="AD27" s="176"/>
      <c r="AE27" s="229">
        <f>AA27+AC27</f>
        <v>0</v>
      </c>
      <c r="AF27" s="322"/>
      <c r="AG27" s="305"/>
      <c r="AH27" s="305"/>
      <c r="AI27" s="305"/>
      <c r="AJ27" s="305"/>
      <c r="AK27" s="305"/>
      <c r="AL27" s="305"/>
      <c r="AM27" s="305"/>
      <c r="AN27" s="305"/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5"/>
      <c r="BP27" s="305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5"/>
      <c r="CC27" s="305"/>
      <c r="CD27" s="305"/>
      <c r="CE27" s="305"/>
      <c r="CF27" s="305"/>
      <c r="CG27" s="305"/>
      <c r="CH27" s="305"/>
      <c r="CI27" s="305"/>
      <c r="CJ27" s="305"/>
      <c r="CK27" s="305"/>
      <c r="CL27" s="305"/>
      <c r="CM27" s="305"/>
      <c r="CN27" s="305"/>
      <c r="CO27" s="305"/>
      <c r="CP27" s="305"/>
      <c r="CQ27" s="305"/>
      <c r="CR27" s="305"/>
      <c r="CS27" s="305"/>
      <c r="CT27" s="305"/>
      <c r="CU27" s="305"/>
      <c r="CV27" s="305"/>
      <c r="CW27" s="305"/>
      <c r="CX27" s="305"/>
      <c r="CY27" s="305"/>
      <c r="CZ27" s="305"/>
      <c r="DA27" s="305"/>
      <c r="DB27" s="305"/>
      <c r="DC27" s="305"/>
      <c r="DD27" s="305"/>
      <c r="DE27" s="305"/>
      <c r="DF27" s="305"/>
      <c r="DG27" s="305"/>
      <c r="DH27" s="305"/>
      <c r="DI27" s="305"/>
      <c r="DJ27" s="305"/>
      <c r="DK27" s="305"/>
      <c r="DL27" s="305"/>
      <c r="DM27" s="305"/>
      <c r="DN27" s="305"/>
      <c r="DO27" s="305"/>
      <c r="DP27" s="305"/>
      <c r="DQ27" s="305"/>
      <c r="DR27" s="305"/>
      <c r="DS27" s="305"/>
      <c r="DT27" s="305"/>
      <c r="DU27" s="305"/>
      <c r="DV27" s="305"/>
      <c r="DW27" s="305"/>
      <c r="DX27" s="305"/>
      <c r="DY27" s="305"/>
      <c r="DZ27" s="305"/>
      <c r="EA27" s="305"/>
      <c r="EB27" s="305"/>
      <c r="EC27" s="305"/>
      <c r="ED27" s="305"/>
      <c r="EE27" s="305"/>
      <c r="EF27" s="305"/>
      <c r="EG27" s="305"/>
      <c r="EH27" s="305"/>
      <c r="EI27" s="305"/>
      <c r="EJ27" s="305"/>
      <c r="EK27" s="305"/>
      <c r="EL27" s="305"/>
      <c r="EM27" s="305"/>
      <c r="EN27" s="305"/>
      <c r="EO27" s="305"/>
      <c r="EP27" s="305"/>
      <c r="EQ27" s="305"/>
      <c r="ER27" s="305"/>
      <c r="ES27" s="305"/>
      <c r="ET27" s="305"/>
      <c r="EU27" s="305"/>
      <c r="EV27" s="305"/>
      <c r="EW27" s="305"/>
      <c r="EX27" s="305"/>
      <c r="EY27" s="305"/>
      <c r="EZ27" s="305"/>
      <c r="FA27" s="305"/>
      <c r="FB27" s="305"/>
      <c r="FC27" s="305"/>
      <c r="FD27" s="305"/>
      <c r="FE27" s="305"/>
      <c r="FF27" s="305"/>
      <c r="FG27" s="305"/>
      <c r="FH27" s="305"/>
      <c r="FI27" s="305"/>
      <c r="FJ27" s="305"/>
      <c r="FK27" s="305"/>
      <c r="FL27" s="305"/>
      <c r="FM27" s="305"/>
      <c r="FN27" s="305"/>
      <c r="FO27" s="305"/>
      <c r="FP27" s="305"/>
      <c r="FQ27" s="305"/>
      <c r="FR27" s="305"/>
      <c r="FS27" s="305"/>
      <c r="FT27" s="305"/>
      <c r="FU27" s="305"/>
      <c r="FV27" s="305"/>
      <c r="FW27" s="305"/>
      <c r="FX27" s="305"/>
      <c r="FY27" s="305"/>
      <c r="FZ27" s="305"/>
      <c r="GA27" s="305"/>
      <c r="GB27" s="305"/>
      <c r="GC27" s="305"/>
      <c r="GD27" s="305"/>
      <c r="GE27" s="305"/>
      <c r="GF27" s="305"/>
      <c r="GG27" s="305"/>
      <c r="GH27" s="305"/>
      <c r="GI27" s="305"/>
      <c r="GJ27" s="305"/>
      <c r="GK27" s="305"/>
      <c r="GL27" s="305"/>
      <c r="GM27" s="305"/>
      <c r="GN27" s="305"/>
      <c r="GO27" s="305"/>
      <c r="GP27" s="305"/>
      <c r="GQ27" s="305"/>
      <c r="GR27" s="305"/>
      <c r="GS27" s="305"/>
      <c r="GT27" s="305"/>
      <c r="GU27" s="305"/>
      <c r="GV27" s="305"/>
      <c r="GW27" s="305"/>
      <c r="GX27" s="305"/>
      <c r="GY27" s="305"/>
      <c r="GZ27" s="305"/>
      <c r="HA27" s="305"/>
      <c r="HB27" s="305"/>
      <c r="HC27" s="305"/>
      <c r="HD27" s="305"/>
      <c r="HE27" s="305"/>
      <c r="HF27" s="305"/>
      <c r="HG27" s="305"/>
      <c r="HH27" s="305"/>
      <c r="HI27" s="305"/>
      <c r="HJ27" s="305"/>
      <c r="HK27" s="305"/>
      <c r="HL27" s="305"/>
      <c r="HM27" s="305"/>
      <c r="HN27" s="305"/>
      <c r="HO27" s="305"/>
      <c r="HP27" s="305"/>
      <c r="HQ27" s="305"/>
      <c r="HR27" s="305"/>
      <c r="HS27" s="305"/>
      <c r="HT27" s="305"/>
      <c r="HU27" s="305"/>
      <c r="HV27" s="305"/>
      <c r="HW27" s="305"/>
      <c r="HX27" s="305"/>
      <c r="HY27" s="305"/>
      <c r="HZ27" s="305"/>
      <c r="IA27" s="305"/>
      <c r="IB27" s="305"/>
      <c r="IC27" s="305"/>
      <c r="ID27" s="305"/>
      <c r="IE27" s="305"/>
      <c r="IF27" s="305"/>
      <c r="IG27" s="305"/>
      <c r="IH27" s="305"/>
      <c r="II27" s="305"/>
      <c r="IJ27" s="305"/>
      <c r="IK27" s="305"/>
      <c r="IL27" s="305"/>
      <c r="IM27" s="305"/>
      <c r="IN27" s="305"/>
      <c r="IO27" s="305"/>
      <c r="IP27" s="305"/>
      <c r="IQ27" s="305"/>
      <c r="IR27" s="305"/>
      <c r="IS27" s="305"/>
      <c r="IT27" s="305"/>
      <c r="IU27" s="305"/>
      <c r="IV27" s="305"/>
      <c r="IW27" s="305"/>
      <c r="IX27" s="305"/>
      <c r="IY27" s="305"/>
      <c r="IZ27" s="305"/>
      <c r="JA27" s="305"/>
      <c r="JB27" s="305"/>
      <c r="JC27" s="305"/>
      <c r="JD27" s="305"/>
      <c r="JE27" s="305"/>
    </row>
    <row r="28" spans="1:265" s="329" customFormat="1" ht="13.2" hidden="1" customHeight="1" thickBot="1">
      <c r="A28" s="256"/>
      <c r="B28" s="262"/>
      <c r="C28" s="262"/>
      <c r="D28" s="262"/>
      <c r="E28" s="333"/>
      <c r="F28" s="333"/>
      <c r="G28" s="139"/>
      <c r="H28" s="333"/>
      <c r="I28" s="333"/>
      <c r="J28" s="333"/>
      <c r="K28" s="333"/>
      <c r="L28" s="300"/>
      <c r="M28" s="333"/>
      <c r="N28" s="300"/>
      <c r="O28" s="139"/>
      <c r="P28" s="300"/>
      <c r="Q28" s="267"/>
      <c r="R28" s="333"/>
      <c r="S28" s="333"/>
      <c r="T28" s="333"/>
      <c r="U28" s="333"/>
      <c r="V28" s="333"/>
      <c r="W28" s="333"/>
      <c r="X28" s="333"/>
      <c r="Y28" s="333"/>
      <c r="Z28" s="333"/>
      <c r="AA28" s="333"/>
      <c r="AB28" s="300"/>
      <c r="AC28" s="300"/>
      <c r="AD28" s="300"/>
      <c r="AE28" s="267"/>
      <c r="AF28" s="300"/>
      <c r="AG28" s="256"/>
      <c r="AH28" s="256"/>
      <c r="AI28" s="256"/>
      <c r="AJ28" s="256"/>
      <c r="AK28" s="256"/>
      <c r="AL28" s="256"/>
      <c r="AM28" s="256"/>
      <c r="AN28" s="256"/>
      <c r="AO28" s="256"/>
      <c r="AP28" s="256"/>
      <c r="AQ28" s="256"/>
      <c r="AR28" s="256"/>
      <c r="AS28" s="256"/>
      <c r="AT28" s="256"/>
      <c r="AU28" s="256"/>
      <c r="AV28" s="256"/>
      <c r="AW28" s="256"/>
      <c r="AX28" s="256"/>
      <c r="AY28" s="256"/>
      <c r="AZ28" s="256"/>
      <c r="BA28" s="256"/>
      <c r="BB28" s="256"/>
      <c r="BC28" s="256"/>
      <c r="BD28" s="256"/>
      <c r="BE28" s="256"/>
      <c r="BF28" s="256"/>
      <c r="BG28" s="256"/>
      <c r="BH28" s="256"/>
      <c r="BI28" s="256"/>
      <c r="BJ28" s="256"/>
      <c r="BK28" s="256"/>
      <c r="BL28" s="256"/>
      <c r="BM28" s="256"/>
      <c r="BN28" s="256"/>
      <c r="BO28" s="256"/>
      <c r="BP28" s="256"/>
      <c r="BQ28" s="256"/>
      <c r="BR28" s="256"/>
      <c r="BS28" s="256"/>
      <c r="BT28" s="256"/>
      <c r="BU28" s="256"/>
      <c r="BV28" s="256"/>
      <c r="BW28" s="256"/>
      <c r="BX28" s="256"/>
      <c r="BY28" s="256"/>
      <c r="BZ28" s="256"/>
      <c r="CA28" s="256"/>
      <c r="CB28" s="256"/>
      <c r="CC28" s="256"/>
      <c r="CD28" s="256"/>
      <c r="CE28" s="256"/>
      <c r="CF28" s="256"/>
      <c r="CG28" s="256"/>
      <c r="CH28" s="256"/>
      <c r="CI28" s="256"/>
      <c r="CJ28" s="256"/>
      <c r="CK28" s="256"/>
      <c r="CL28" s="256"/>
      <c r="CM28" s="256"/>
      <c r="CN28" s="256"/>
      <c r="CO28" s="256"/>
      <c r="CP28" s="256"/>
      <c r="CQ28" s="256"/>
      <c r="CR28" s="256"/>
      <c r="CS28" s="256"/>
      <c r="CT28" s="256"/>
      <c r="CU28" s="256"/>
      <c r="CV28" s="256"/>
      <c r="CW28" s="256"/>
      <c r="CX28" s="256"/>
      <c r="CY28" s="256"/>
      <c r="CZ28" s="256"/>
      <c r="DA28" s="256"/>
      <c r="DB28" s="256"/>
      <c r="DC28" s="256"/>
      <c r="DD28" s="256"/>
      <c r="DE28" s="256"/>
      <c r="DF28" s="256"/>
      <c r="DG28" s="256"/>
      <c r="DH28" s="256"/>
      <c r="DI28" s="256"/>
      <c r="DJ28" s="256"/>
      <c r="DK28" s="256"/>
      <c r="DL28" s="256"/>
      <c r="DM28" s="256"/>
      <c r="DN28" s="256"/>
      <c r="DO28" s="256"/>
      <c r="DP28" s="256"/>
      <c r="DQ28" s="256"/>
      <c r="DR28" s="256"/>
      <c r="DS28" s="256"/>
      <c r="DT28" s="256"/>
      <c r="DU28" s="256"/>
      <c r="DV28" s="256"/>
      <c r="DW28" s="256"/>
      <c r="DX28" s="256"/>
      <c r="DY28" s="256"/>
      <c r="DZ28" s="256"/>
      <c r="EA28" s="256"/>
      <c r="EB28" s="256"/>
      <c r="EC28" s="256"/>
      <c r="ED28" s="256"/>
      <c r="EE28" s="256"/>
      <c r="EF28" s="256"/>
      <c r="EG28" s="256"/>
      <c r="EH28" s="256"/>
      <c r="EI28" s="256"/>
      <c r="EJ28" s="256"/>
      <c r="EK28" s="256"/>
      <c r="EL28" s="256"/>
      <c r="EM28" s="256"/>
      <c r="EN28" s="256"/>
      <c r="EO28" s="256"/>
      <c r="EP28" s="256"/>
      <c r="EQ28" s="256"/>
      <c r="ER28" s="256"/>
      <c r="ES28" s="256"/>
      <c r="ET28" s="256"/>
      <c r="EU28" s="256"/>
      <c r="EV28" s="256"/>
      <c r="EW28" s="256"/>
      <c r="EX28" s="256"/>
      <c r="EY28" s="256"/>
      <c r="EZ28" s="256"/>
      <c r="FA28" s="256"/>
      <c r="FB28" s="256"/>
      <c r="FC28" s="256"/>
      <c r="FD28" s="256"/>
      <c r="FE28" s="256"/>
      <c r="FF28" s="256"/>
      <c r="FG28" s="256"/>
      <c r="FH28" s="256"/>
      <c r="FI28" s="256"/>
      <c r="FJ28" s="256"/>
      <c r="FK28" s="256"/>
      <c r="FL28" s="256"/>
      <c r="FM28" s="256"/>
      <c r="FN28" s="256"/>
      <c r="FO28" s="256"/>
      <c r="FP28" s="256"/>
      <c r="FQ28" s="256"/>
      <c r="FR28" s="256"/>
      <c r="FS28" s="256"/>
      <c r="FT28" s="256"/>
      <c r="FU28" s="256"/>
      <c r="FV28" s="256"/>
      <c r="FW28" s="256"/>
      <c r="FX28" s="256"/>
      <c r="FY28" s="256"/>
      <c r="FZ28" s="256"/>
      <c r="GA28" s="256"/>
      <c r="GB28" s="256"/>
      <c r="GC28" s="256"/>
      <c r="GD28" s="256"/>
      <c r="GE28" s="256"/>
      <c r="GF28" s="256"/>
      <c r="GG28" s="256"/>
      <c r="GH28" s="256"/>
      <c r="GI28" s="256"/>
      <c r="GJ28" s="256"/>
      <c r="GK28" s="256"/>
      <c r="GL28" s="256"/>
      <c r="GM28" s="256"/>
      <c r="GN28" s="256"/>
      <c r="GO28" s="256"/>
      <c r="GP28" s="256"/>
      <c r="GQ28" s="256"/>
      <c r="GR28" s="256"/>
      <c r="GS28" s="256"/>
      <c r="GT28" s="256"/>
      <c r="GU28" s="256"/>
      <c r="GV28" s="256"/>
      <c r="GW28" s="256"/>
      <c r="GX28" s="256"/>
      <c r="GY28" s="256"/>
      <c r="GZ28" s="256"/>
      <c r="HA28" s="256"/>
      <c r="HB28" s="256"/>
      <c r="HC28" s="256"/>
      <c r="HD28" s="256"/>
      <c r="HE28" s="256"/>
      <c r="HF28" s="256"/>
      <c r="HG28" s="256"/>
      <c r="HH28" s="256"/>
      <c r="HI28" s="256"/>
      <c r="HJ28" s="256"/>
      <c r="HK28" s="256"/>
      <c r="HL28" s="256"/>
      <c r="HM28" s="256"/>
      <c r="HN28" s="256"/>
      <c r="HO28" s="256"/>
      <c r="HP28" s="256"/>
      <c r="HQ28" s="256"/>
      <c r="HR28" s="256"/>
      <c r="HS28" s="256"/>
      <c r="HT28" s="256"/>
      <c r="HU28" s="256"/>
      <c r="HV28" s="256"/>
      <c r="HW28" s="256"/>
      <c r="HX28" s="256"/>
      <c r="HY28" s="256"/>
      <c r="HZ28" s="256"/>
      <c r="IA28" s="256"/>
      <c r="IB28" s="256"/>
      <c r="IC28" s="256"/>
      <c r="ID28" s="256"/>
      <c r="IE28" s="256"/>
      <c r="IF28" s="256"/>
      <c r="IG28" s="256"/>
      <c r="IH28" s="256"/>
      <c r="II28" s="256"/>
      <c r="IJ28" s="256"/>
      <c r="IK28" s="256"/>
      <c r="IL28" s="256"/>
      <c r="IM28" s="256"/>
      <c r="IN28" s="256"/>
      <c r="IO28" s="256"/>
      <c r="IP28" s="256"/>
      <c r="IQ28" s="256"/>
      <c r="IR28" s="256"/>
      <c r="IS28" s="256"/>
      <c r="IT28" s="256"/>
      <c r="IU28" s="256"/>
      <c r="IV28" s="256"/>
      <c r="IW28" s="256"/>
      <c r="IX28" s="256"/>
      <c r="IY28" s="256"/>
      <c r="IZ28" s="256"/>
      <c r="JA28" s="256"/>
      <c r="JB28" s="256"/>
      <c r="JC28" s="256"/>
      <c r="JD28" s="256"/>
      <c r="JE28" s="256"/>
    </row>
    <row r="29" spans="1:265" ht="23.25" customHeight="1" thickBot="1">
      <c r="A29" s="323" t="s">
        <v>219</v>
      </c>
      <c r="B29" s="330"/>
      <c r="C29" s="330"/>
      <c r="D29" s="330"/>
      <c r="E29" s="340">
        <f>E14+E20+E25+E27</f>
        <v>508448</v>
      </c>
      <c r="F29" s="284"/>
      <c r="G29" s="92">
        <f>G14+G20+G25+G27</f>
        <v>-9269</v>
      </c>
      <c r="H29" s="284"/>
      <c r="I29" s="340">
        <f>I14+I20+I25+I27</f>
        <v>694969</v>
      </c>
      <c r="J29" s="284"/>
      <c r="K29" s="340">
        <f>K14+K20+K25+K27</f>
        <v>44033</v>
      </c>
      <c r="L29" s="284"/>
      <c r="M29" s="340">
        <f>M14+M20+M25+M27</f>
        <v>50845</v>
      </c>
      <c r="N29" s="284"/>
      <c r="O29" s="92">
        <f>O14+O20+O25+O27</f>
        <v>9269</v>
      </c>
      <c r="P29" s="284"/>
      <c r="Q29" s="340">
        <f>Q14+Q20+Q25+Q27</f>
        <v>3235898</v>
      </c>
      <c r="R29" s="284"/>
      <c r="S29" s="340">
        <f>S14+S20+S25+S27</f>
        <v>-547644</v>
      </c>
      <c r="T29" s="284"/>
      <c r="U29" s="340">
        <f>U14+U20+U25+U27</f>
        <v>30065</v>
      </c>
      <c r="V29" s="284"/>
      <c r="W29" s="340" t="e">
        <f>W14+#REF!+W25</f>
        <v>#REF!</v>
      </c>
      <c r="X29" s="284"/>
      <c r="Y29" s="340">
        <f>Y14+Y20+Y25+Y27</f>
        <v>-518528</v>
      </c>
      <c r="Z29" s="284"/>
      <c r="AA29" s="340">
        <f>AA14+AA20+AA25+AA27</f>
        <v>4015665</v>
      </c>
      <c r="AB29" s="284"/>
      <c r="AC29" s="340">
        <f>AC14+AC20+AC25+AC27</f>
        <v>31455</v>
      </c>
      <c r="AD29" s="284"/>
      <c r="AE29" s="340">
        <f>AE14+AE20+AE25+AE27</f>
        <v>4047120</v>
      </c>
      <c r="AF29" s="287"/>
      <c r="AG29" s="287"/>
      <c r="AH29" s="287"/>
      <c r="AI29" s="287"/>
      <c r="AJ29" s="287"/>
      <c r="AK29" s="287"/>
      <c r="AL29" s="287"/>
      <c r="AM29" s="287"/>
      <c r="AN29" s="287"/>
      <c r="AO29" s="287"/>
      <c r="AP29" s="287"/>
      <c r="AQ29" s="287"/>
      <c r="AR29" s="287"/>
      <c r="AS29" s="287"/>
      <c r="AT29" s="287"/>
      <c r="AU29" s="287"/>
      <c r="AV29" s="287"/>
      <c r="AW29" s="287"/>
      <c r="AX29" s="287"/>
      <c r="AY29" s="287"/>
      <c r="AZ29" s="287"/>
      <c r="BA29" s="287"/>
      <c r="BB29" s="287"/>
      <c r="BC29" s="287"/>
      <c r="BD29" s="287"/>
      <c r="BE29" s="287"/>
      <c r="BF29" s="287"/>
      <c r="BG29" s="287"/>
      <c r="BH29" s="287"/>
      <c r="BI29" s="287"/>
      <c r="BJ29" s="287"/>
      <c r="BK29" s="287"/>
      <c r="BL29" s="287"/>
      <c r="BM29" s="287"/>
      <c r="BN29" s="287"/>
      <c r="BO29" s="287"/>
      <c r="BP29" s="287"/>
      <c r="BQ29" s="287"/>
      <c r="BR29" s="287"/>
      <c r="BS29" s="287"/>
      <c r="BT29" s="287"/>
      <c r="BU29" s="287"/>
      <c r="BV29" s="287"/>
      <c r="BW29" s="287"/>
      <c r="BX29" s="287"/>
      <c r="BY29" s="287"/>
      <c r="BZ29" s="287"/>
      <c r="CA29" s="287"/>
      <c r="CB29" s="287"/>
      <c r="CC29" s="287"/>
      <c r="CD29" s="287"/>
      <c r="CE29" s="287"/>
      <c r="CF29" s="287"/>
      <c r="CG29" s="287"/>
      <c r="CH29" s="287"/>
      <c r="CI29" s="287"/>
      <c r="CJ29" s="287"/>
      <c r="CK29" s="287"/>
      <c r="CL29" s="287"/>
      <c r="CM29" s="287"/>
      <c r="CN29" s="287"/>
      <c r="CO29" s="287"/>
      <c r="CP29" s="287"/>
      <c r="CQ29" s="287"/>
      <c r="CR29" s="287"/>
      <c r="CS29" s="287"/>
      <c r="CT29" s="287"/>
      <c r="CU29" s="287"/>
      <c r="CV29" s="287"/>
      <c r="CW29" s="287"/>
      <c r="CX29" s="287"/>
      <c r="CY29" s="287"/>
      <c r="CZ29" s="287"/>
      <c r="DA29" s="287"/>
      <c r="DB29" s="287"/>
      <c r="DC29" s="287"/>
      <c r="DD29" s="287"/>
      <c r="DE29" s="287"/>
      <c r="DF29" s="287"/>
      <c r="DG29" s="287"/>
      <c r="DH29" s="287"/>
      <c r="DI29" s="287"/>
      <c r="DJ29" s="287"/>
      <c r="DK29" s="287"/>
      <c r="DL29" s="287"/>
      <c r="DM29" s="287"/>
      <c r="DN29" s="287"/>
      <c r="DO29" s="287"/>
      <c r="DP29" s="287"/>
      <c r="DQ29" s="287"/>
      <c r="DR29" s="287"/>
      <c r="DS29" s="287"/>
      <c r="DT29" s="287"/>
      <c r="DU29" s="287"/>
      <c r="DV29" s="287"/>
      <c r="DW29" s="287"/>
      <c r="DX29" s="287"/>
      <c r="DY29" s="287"/>
      <c r="DZ29" s="287"/>
      <c r="EA29" s="287"/>
      <c r="EB29" s="287"/>
      <c r="EC29" s="287"/>
      <c r="ED29" s="287"/>
      <c r="EE29" s="287"/>
      <c r="EF29" s="287"/>
      <c r="EG29" s="287"/>
      <c r="EH29" s="287"/>
      <c r="EI29" s="287"/>
      <c r="EJ29" s="287"/>
      <c r="EK29" s="287"/>
      <c r="EL29" s="287"/>
      <c r="EM29" s="287"/>
      <c r="EN29" s="287"/>
      <c r="EO29" s="287"/>
      <c r="EP29" s="287"/>
      <c r="EQ29" s="287"/>
      <c r="ER29" s="287"/>
      <c r="ES29" s="287"/>
      <c r="ET29" s="287"/>
      <c r="EU29" s="287"/>
      <c r="EV29" s="287"/>
      <c r="EW29" s="287"/>
      <c r="EX29" s="287"/>
      <c r="EY29" s="287"/>
      <c r="EZ29" s="287"/>
      <c r="FA29" s="287"/>
      <c r="FB29" s="287"/>
      <c r="FC29" s="287"/>
      <c r="FD29" s="287"/>
      <c r="FE29" s="287"/>
      <c r="FF29" s="287"/>
      <c r="FG29" s="287"/>
      <c r="FH29" s="287"/>
      <c r="FI29" s="287"/>
      <c r="FJ29" s="287"/>
      <c r="FK29" s="287"/>
      <c r="FL29" s="287"/>
      <c r="FM29" s="287"/>
      <c r="FN29" s="287"/>
      <c r="FO29" s="287"/>
      <c r="FP29" s="287"/>
      <c r="FQ29" s="287"/>
      <c r="FR29" s="287"/>
      <c r="FS29" s="287"/>
      <c r="FT29" s="287"/>
      <c r="FU29" s="287"/>
      <c r="FV29" s="287"/>
      <c r="FW29" s="287"/>
      <c r="FX29" s="287"/>
      <c r="FY29" s="287"/>
      <c r="FZ29" s="287"/>
      <c r="GA29" s="287"/>
      <c r="GB29" s="287"/>
      <c r="GC29" s="287"/>
      <c r="GD29" s="287"/>
      <c r="GE29" s="287"/>
      <c r="GF29" s="287"/>
      <c r="GG29" s="287"/>
      <c r="GH29" s="287"/>
      <c r="GI29" s="287"/>
      <c r="GJ29" s="287"/>
      <c r="GK29" s="287"/>
      <c r="GL29" s="287"/>
      <c r="GM29" s="287"/>
      <c r="GN29" s="287"/>
      <c r="GO29" s="287"/>
      <c r="GP29" s="287"/>
      <c r="GQ29" s="287"/>
      <c r="GR29" s="287"/>
      <c r="GS29" s="287"/>
      <c r="GT29" s="287"/>
      <c r="GU29" s="287"/>
      <c r="GV29" s="287"/>
      <c r="GW29" s="287"/>
      <c r="GX29" s="287"/>
      <c r="GY29" s="287"/>
      <c r="GZ29" s="287"/>
      <c r="HA29" s="287"/>
      <c r="HB29" s="287"/>
      <c r="HC29" s="287"/>
      <c r="HD29" s="287"/>
      <c r="HE29" s="287"/>
      <c r="HF29" s="287"/>
      <c r="HG29" s="287"/>
      <c r="HH29" s="287"/>
      <c r="HI29" s="287"/>
      <c r="HJ29" s="287"/>
      <c r="HK29" s="287"/>
      <c r="HL29" s="287"/>
      <c r="HM29" s="287"/>
      <c r="HN29" s="287"/>
      <c r="HO29" s="287"/>
      <c r="HP29" s="287"/>
      <c r="HQ29" s="287"/>
      <c r="HR29" s="287"/>
      <c r="HS29" s="287"/>
      <c r="HT29" s="287"/>
      <c r="HU29" s="287"/>
      <c r="HV29" s="287"/>
      <c r="HW29" s="287"/>
      <c r="HX29" s="287"/>
      <c r="HY29" s="287"/>
      <c r="HZ29" s="287"/>
      <c r="IA29" s="287"/>
      <c r="IB29" s="287"/>
      <c r="IC29" s="287"/>
      <c r="ID29" s="287"/>
      <c r="IE29" s="287"/>
      <c r="IF29" s="287"/>
      <c r="IG29" s="287"/>
      <c r="IH29" s="287"/>
      <c r="II29" s="287"/>
      <c r="IJ29" s="287"/>
      <c r="IK29" s="287"/>
      <c r="IL29" s="287"/>
      <c r="IM29" s="287"/>
      <c r="IN29" s="287"/>
      <c r="IO29" s="287"/>
      <c r="IP29" s="287"/>
      <c r="IQ29" s="287"/>
      <c r="IR29" s="287"/>
      <c r="IS29" s="287"/>
      <c r="IT29" s="287"/>
      <c r="IU29" s="287"/>
      <c r="IV29" s="287"/>
      <c r="IW29" s="287"/>
      <c r="IX29" s="287"/>
      <c r="IY29" s="287"/>
      <c r="IZ29" s="287"/>
      <c r="JA29" s="287"/>
      <c r="JB29" s="287"/>
      <c r="JC29" s="287"/>
      <c r="JD29" s="287"/>
      <c r="JE29" s="287"/>
    </row>
    <row r="30" spans="1:265" ht="23.25" customHeight="1" thickTop="1">
      <c r="Q30" s="272"/>
      <c r="W30" s="272"/>
      <c r="Y30" s="272"/>
      <c r="AA30" s="272"/>
      <c r="AC30" s="272"/>
      <c r="AE30" s="272"/>
    </row>
    <row r="31" spans="1:265" ht="23.25" customHeight="1">
      <c r="E31" s="300"/>
      <c r="G31" s="300"/>
      <c r="K31" s="300"/>
      <c r="M31" s="300"/>
      <c r="Q31" s="272"/>
      <c r="S31" s="300"/>
      <c r="W31" s="272"/>
      <c r="Y31" s="272"/>
      <c r="AA31" s="272"/>
      <c r="AC31" s="272"/>
      <c r="AE31" s="272"/>
    </row>
    <row r="49" spans="1:265" s="341" customFormat="1" ht="23.25" customHeight="1">
      <c r="A49" s="256"/>
      <c r="B49" s="257"/>
      <c r="C49" s="257"/>
      <c r="D49" s="257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6"/>
      <c r="X49" s="256"/>
      <c r="Y49" s="256"/>
      <c r="Z49" s="256"/>
      <c r="AA49" s="256"/>
      <c r="AB49" s="256"/>
      <c r="AC49" s="256"/>
      <c r="AD49" s="256"/>
      <c r="AE49" s="256"/>
      <c r="AF49" s="256"/>
      <c r="AG49" s="256"/>
      <c r="AH49" s="256"/>
      <c r="AI49" s="256"/>
      <c r="AJ49" s="256"/>
      <c r="AK49" s="256"/>
      <c r="AL49" s="256"/>
      <c r="AM49" s="256"/>
      <c r="AN49" s="256"/>
      <c r="AO49" s="256"/>
      <c r="AP49" s="256"/>
      <c r="AQ49" s="256"/>
      <c r="AR49" s="256"/>
      <c r="AS49" s="256"/>
      <c r="AT49" s="256"/>
      <c r="AU49" s="256"/>
      <c r="AV49" s="256"/>
      <c r="AW49" s="256"/>
      <c r="AX49" s="256"/>
      <c r="AY49" s="256"/>
      <c r="AZ49" s="256"/>
      <c r="BA49" s="256"/>
      <c r="BB49" s="256"/>
      <c r="BC49" s="256"/>
      <c r="BD49" s="256"/>
      <c r="BE49" s="256"/>
      <c r="BF49" s="256"/>
      <c r="BG49" s="256"/>
      <c r="BH49" s="256"/>
      <c r="BI49" s="256"/>
      <c r="BJ49" s="256"/>
      <c r="BK49" s="256"/>
      <c r="BL49" s="256"/>
      <c r="BM49" s="256"/>
      <c r="BN49" s="256"/>
      <c r="BO49" s="256"/>
      <c r="BP49" s="256"/>
      <c r="BQ49" s="256"/>
      <c r="BR49" s="256"/>
      <c r="BS49" s="256"/>
      <c r="BT49" s="256"/>
      <c r="BU49" s="256"/>
      <c r="BV49" s="256"/>
      <c r="BW49" s="256"/>
      <c r="BX49" s="256"/>
      <c r="BY49" s="256"/>
      <c r="BZ49" s="256"/>
      <c r="CA49" s="256"/>
      <c r="CB49" s="256"/>
      <c r="CC49" s="256"/>
      <c r="CD49" s="256"/>
      <c r="CE49" s="256"/>
      <c r="CF49" s="256"/>
      <c r="CG49" s="256"/>
      <c r="CH49" s="256"/>
      <c r="CI49" s="256"/>
      <c r="CJ49" s="256"/>
      <c r="CK49" s="256"/>
      <c r="CL49" s="256"/>
      <c r="CM49" s="256"/>
      <c r="CN49" s="256"/>
      <c r="CO49" s="256"/>
      <c r="CP49" s="256"/>
      <c r="CQ49" s="256"/>
      <c r="CR49" s="256"/>
      <c r="CS49" s="256"/>
      <c r="CT49" s="256"/>
      <c r="CU49" s="256"/>
      <c r="CV49" s="256"/>
      <c r="CW49" s="256"/>
      <c r="CX49" s="256"/>
      <c r="CY49" s="256"/>
      <c r="CZ49" s="256"/>
      <c r="DA49" s="256"/>
      <c r="DB49" s="256"/>
      <c r="DC49" s="256"/>
      <c r="DD49" s="256"/>
      <c r="DE49" s="256"/>
      <c r="DF49" s="256"/>
      <c r="DG49" s="256"/>
      <c r="DH49" s="256"/>
      <c r="DI49" s="256"/>
      <c r="DJ49" s="256"/>
      <c r="DK49" s="256"/>
      <c r="DL49" s="256"/>
      <c r="DM49" s="256"/>
      <c r="DN49" s="256"/>
      <c r="DO49" s="256"/>
      <c r="DP49" s="256"/>
      <c r="DQ49" s="256"/>
      <c r="DR49" s="256"/>
      <c r="DS49" s="256"/>
      <c r="DT49" s="256"/>
      <c r="DU49" s="256"/>
      <c r="DV49" s="256"/>
      <c r="DW49" s="256"/>
      <c r="DX49" s="256"/>
      <c r="DY49" s="256"/>
      <c r="DZ49" s="256"/>
      <c r="EA49" s="256"/>
      <c r="EB49" s="256"/>
      <c r="EC49" s="256"/>
      <c r="ED49" s="256"/>
      <c r="EE49" s="256"/>
      <c r="EF49" s="256"/>
      <c r="EG49" s="256"/>
      <c r="EH49" s="256"/>
      <c r="EI49" s="256"/>
      <c r="EJ49" s="256"/>
      <c r="EK49" s="256"/>
      <c r="EL49" s="256"/>
      <c r="EM49" s="256"/>
      <c r="EN49" s="256"/>
      <c r="EO49" s="256"/>
      <c r="EP49" s="256"/>
      <c r="EQ49" s="256"/>
      <c r="ER49" s="256"/>
      <c r="ES49" s="256"/>
      <c r="ET49" s="256"/>
      <c r="EU49" s="256"/>
      <c r="EV49" s="256"/>
      <c r="EW49" s="256"/>
      <c r="EX49" s="256"/>
      <c r="EY49" s="256"/>
      <c r="EZ49" s="256"/>
      <c r="FA49" s="256"/>
      <c r="FB49" s="256"/>
      <c r="FC49" s="256"/>
      <c r="FD49" s="256"/>
      <c r="FE49" s="256"/>
      <c r="FF49" s="256"/>
      <c r="FG49" s="256"/>
      <c r="FH49" s="256"/>
      <c r="FI49" s="256"/>
      <c r="FJ49" s="256"/>
      <c r="FK49" s="256"/>
      <c r="FL49" s="256"/>
      <c r="FM49" s="256"/>
      <c r="FN49" s="256"/>
      <c r="FO49" s="256"/>
      <c r="FP49" s="256"/>
      <c r="FQ49" s="256"/>
      <c r="FR49" s="256"/>
      <c r="FS49" s="256"/>
      <c r="FT49" s="256"/>
      <c r="FU49" s="256"/>
      <c r="FV49" s="256"/>
      <c r="FW49" s="256"/>
      <c r="FX49" s="256"/>
      <c r="FY49" s="256"/>
      <c r="FZ49" s="256"/>
      <c r="GA49" s="256"/>
      <c r="GB49" s="256"/>
      <c r="GC49" s="256"/>
      <c r="GD49" s="256"/>
      <c r="GE49" s="256"/>
      <c r="GF49" s="256"/>
      <c r="GG49" s="256"/>
      <c r="GH49" s="256"/>
      <c r="GI49" s="256"/>
      <c r="GJ49" s="256"/>
      <c r="GK49" s="256"/>
      <c r="GL49" s="256"/>
      <c r="GM49" s="256"/>
      <c r="GN49" s="256"/>
      <c r="GO49" s="256"/>
      <c r="GP49" s="256"/>
      <c r="GQ49" s="256"/>
      <c r="GR49" s="256"/>
      <c r="GS49" s="256"/>
      <c r="GT49" s="256"/>
      <c r="GU49" s="256"/>
      <c r="GV49" s="256"/>
      <c r="GW49" s="256"/>
      <c r="GX49" s="256"/>
      <c r="GY49" s="256"/>
      <c r="GZ49" s="256"/>
      <c r="HA49" s="256"/>
      <c r="HB49" s="256"/>
      <c r="HC49" s="256"/>
      <c r="HD49" s="256"/>
      <c r="HE49" s="256"/>
      <c r="HF49" s="256"/>
      <c r="HG49" s="256"/>
      <c r="HH49" s="256"/>
      <c r="HI49" s="256"/>
      <c r="HJ49" s="256"/>
      <c r="HK49" s="256"/>
      <c r="HL49" s="256"/>
      <c r="HM49" s="256"/>
      <c r="HN49" s="256"/>
      <c r="HO49" s="256"/>
      <c r="HP49" s="256"/>
      <c r="HQ49" s="256"/>
      <c r="HR49" s="256"/>
      <c r="HS49" s="256"/>
      <c r="HT49" s="256"/>
      <c r="HU49" s="256"/>
      <c r="HV49" s="256"/>
      <c r="HW49" s="256"/>
      <c r="HX49" s="256"/>
      <c r="HY49" s="256"/>
      <c r="HZ49" s="256"/>
      <c r="IA49" s="256"/>
      <c r="IB49" s="256"/>
      <c r="IC49" s="256"/>
      <c r="ID49" s="256"/>
      <c r="IE49" s="256"/>
      <c r="IF49" s="256"/>
      <c r="IG49" s="256"/>
      <c r="IH49" s="256"/>
      <c r="II49" s="256"/>
      <c r="IJ49" s="256"/>
      <c r="IK49" s="256"/>
      <c r="IL49" s="256"/>
      <c r="IM49" s="256"/>
      <c r="IN49" s="256"/>
      <c r="IO49" s="256"/>
      <c r="IP49" s="256"/>
      <c r="IQ49" s="256"/>
      <c r="IR49" s="256"/>
      <c r="IS49" s="256"/>
      <c r="IT49" s="256"/>
      <c r="IU49" s="256"/>
      <c r="IV49" s="256"/>
      <c r="IW49" s="256"/>
      <c r="IX49" s="256"/>
      <c r="IY49" s="256"/>
      <c r="IZ49" s="256"/>
      <c r="JA49" s="256"/>
      <c r="JB49" s="256"/>
      <c r="JC49" s="256"/>
      <c r="JD49" s="256"/>
      <c r="JE49" s="256"/>
    </row>
    <row r="50" spans="1:265" ht="23.25" customHeight="1">
      <c r="R50" s="256">
        <f>E50-K50</f>
        <v>0</v>
      </c>
    </row>
    <row r="92" ht="17.25" customHeight="1"/>
    <row r="99" ht="16.5" customHeight="1"/>
    <row r="105" ht="17.25" customHeight="1"/>
    <row r="107" ht="17.25" customHeight="1"/>
    <row r="112" ht="15.75" customHeight="1"/>
  </sheetData>
  <mergeCells count="6">
    <mergeCell ref="E12:AE12"/>
    <mergeCell ref="AC1:AE1"/>
    <mergeCell ref="AC2:AE2"/>
    <mergeCell ref="E4:AE4"/>
    <mergeCell ref="M5:Q5"/>
    <mergeCell ref="S5:Y5"/>
  </mergeCells>
  <pageMargins left="0.5" right="0.5" top="0.48" bottom="0.5" header="0.5" footer="0.5"/>
  <pageSetup paperSize="9" scale="58" firstPageNumber="9" fitToHeight="0" orientation="landscape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  <pageSetUpPr fitToPage="1"/>
  </sheetPr>
  <dimension ref="A1:IY45"/>
  <sheetViews>
    <sheetView showGridLines="0" topLeftCell="A10" zoomScale="70" zoomScaleNormal="70" zoomScaleSheetLayoutView="70" workbookViewId="0">
      <selection activeCell="Q32" sqref="Q32"/>
    </sheetView>
  </sheetViews>
  <sheetFormatPr defaultColWidth="9.125" defaultRowHeight="23.25" customHeight="1"/>
  <cols>
    <col min="1" max="1" width="53" style="256" customWidth="1"/>
    <col min="2" max="2" width="8.125" style="257" hidden="1" customWidth="1"/>
    <col min="3" max="3" width="0.75" style="256" customWidth="1"/>
    <col min="4" max="4" width="9.75" style="256" hidden="1" customWidth="1"/>
    <col min="5" max="5" width="12.875" style="256" customWidth="1"/>
    <col min="6" max="6" width="1.25" style="256" customWidth="1"/>
    <col min="7" max="7" width="14" style="256" customWidth="1"/>
    <col min="8" max="8" width="1.25" style="256" customWidth="1"/>
    <col min="9" max="9" width="13.25" style="256" customWidth="1"/>
    <col min="10" max="10" width="1.25" style="256" customWidth="1"/>
    <col min="11" max="11" width="14.875" style="256" hidden="1" customWidth="1"/>
    <col min="12" max="12" width="1.375" style="256" hidden="1" customWidth="1"/>
    <col min="13" max="13" width="15.75" style="256" customWidth="1"/>
    <col min="14" max="14" width="1.25" style="256" customWidth="1"/>
    <col min="15" max="15" width="15.75" style="256" customWidth="1"/>
    <col min="16" max="16" width="1.125" style="256" customWidth="1"/>
    <col min="17" max="17" width="19.25" style="256" customWidth="1"/>
    <col min="18" max="18" width="1.375" style="256" customWidth="1"/>
    <col min="19" max="19" width="16.75" style="256" customWidth="1"/>
    <col min="20" max="20" width="1.375" style="256" customWidth="1"/>
    <col min="21" max="21" width="16.75" style="256" customWidth="1"/>
    <col min="22" max="22" width="1.25" style="256" customWidth="1"/>
    <col min="23" max="23" width="16" style="256" customWidth="1"/>
    <col min="24" max="24" width="1.25" style="256" customWidth="1"/>
    <col min="25" max="25" width="14.125" style="256" customWidth="1"/>
    <col min="26" max="26" width="14.125" style="256" bestFit="1" customWidth="1"/>
    <col min="27" max="16384" width="9.125" style="256"/>
  </cols>
  <sheetData>
    <row r="1" spans="1:259" ht="23.25" customHeight="1">
      <c r="A1" s="258" t="s">
        <v>76</v>
      </c>
      <c r="B1" s="306"/>
      <c r="E1" s="305"/>
      <c r="Y1" s="263"/>
    </row>
    <row r="2" spans="1:259" ht="23.25" customHeight="1">
      <c r="A2" s="305" t="s">
        <v>168</v>
      </c>
      <c r="B2" s="306"/>
      <c r="C2" s="305"/>
      <c r="D2" s="305"/>
      <c r="E2" s="305"/>
      <c r="F2" s="305"/>
      <c r="G2" s="305"/>
      <c r="H2" s="305"/>
      <c r="Y2" s="283"/>
    </row>
    <row r="3" spans="1:259" s="247" customFormat="1" ht="23.25" customHeight="1">
      <c r="A3" s="264"/>
      <c r="B3" s="282"/>
      <c r="C3" s="248"/>
      <c r="D3" s="248"/>
      <c r="E3" s="264"/>
      <c r="F3" s="264"/>
      <c r="G3" s="264"/>
      <c r="H3" s="264"/>
      <c r="I3" s="248"/>
      <c r="J3" s="248"/>
      <c r="K3" s="248"/>
      <c r="L3" s="264"/>
      <c r="M3" s="305"/>
      <c r="N3" s="305"/>
      <c r="O3" s="305"/>
      <c r="P3" s="305"/>
      <c r="Q3" s="317"/>
      <c r="R3" s="317"/>
      <c r="S3" s="317"/>
      <c r="T3" s="317"/>
      <c r="U3" s="317"/>
      <c r="V3" s="317"/>
      <c r="W3" s="317"/>
      <c r="X3" s="264"/>
      <c r="Y3" s="264"/>
      <c r="Z3" s="248"/>
      <c r="AA3" s="248"/>
      <c r="AB3" s="248"/>
      <c r="AC3" s="248"/>
      <c r="AD3" s="248"/>
      <c r="AE3" s="248"/>
      <c r="AF3" s="248"/>
      <c r="AG3" s="248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248"/>
      <c r="AT3" s="248"/>
      <c r="AU3" s="248"/>
      <c r="AV3" s="248"/>
      <c r="AW3" s="248"/>
      <c r="AX3" s="248"/>
      <c r="AY3" s="248"/>
      <c r="AZ3" s="248"/>
      <c r="BA3" s="248"/>
      <c r="BB3" s="248"/>
      <c r="BC3" s="248"/>
      <c r="BD3" s="248"/>
      <c r="BE3" s="248"/>
      <c r="BF3" s="248"/>
      <c r="BG3" s="248"/>
      <c r="BH3" s="248"/>
      <c r="BI3" s="248"/>
      <c r="BJ3" s="248"/>
      <c r="BK3" s="248"/>
      <c r="BL3" s="248"/>
      <c r="BM3" s="248"/>
      <c r="BN3" s="248"/>
      <c r="BO3" s="248"/>
      <c r="BP3" s="248"/>
      <c r="BQ3" s="248"/>
      <c r="BR3" s="248"/>
      <c r="BS3" s="248"/>
      <c r="BT3" s="248"/>
      <c r="BU3" s="248"/>
      <c r="BV3" s="248"/>
      <c r="BW3" s="248"/>
      <c r="BX3" s="248"/>
      <c r="BY3" s="248"/>
      <c r="BZ3" s="248"/>
      <c r="CA3" s="248"/>
      <c r="CB3" s="248"/>
      <c r="CC3" s="248"/>
      <c r="CD3" s="248"/>
      <c r="CE3" s="248"/>
      <c r="CF3" s="248"/>
      <c r="CG3" s="248"/>
      <c r="CH3" s="248"/>
      <c r="CI3" s="248"/>
      <c r="CJ3" s="248"/>
      <c r="CK3" s="248"/>
      <c r="CL3" s="248"/>
      <c r="CM3" s="248"/>
      <c r="CN3" s="248"/>
      <c r="CO3" s="248"/>
      <c r="CP3" s="248"/>
      <c r="CQ3" s="248"/>
      <c r="CR3" s="248"/>
      <c r="CS3" s="248"/>
      <c r="CT3" s="248"/>
      <c r="CU3" s="248"/>
      <c r="CV3" s="248"/>
      <c r="CW3" s="248"/>
      <c r="CX3" s="248"/>
      <c r="CY3" s="248"/>
      <c r="CZ3" s="248"/>
      <c r="DA3" s="248"/>
      <c r="DB3" s="248"/>
      <c r="DC3" s="248"/>
      <c r="DD3" s="248"/>
      <c r="DE3" s="248"/>
      <c r="DF3" s="248"/>
      <c r="DG3" s="248"/>
      <c r="DH3" s="248"/>
      <c r="DI3" s="248"/>
      <c r="DJ3" s="248"/>
      <c r="DK3" s="248"/>
      <c r="DL3" s="248"/>
      <c r="DM3" s="248"/>
      <c r="DN3" s="248"/>
      <c r="DO3" s="248"/>
      <c r="DP3" s="248"/>
      <c r="DQ3" s="248"/>
      <c r="DR3" s="248"/>
      <c r="DS3" s="248"/>
      <c r="DT3" s="248"/>
      <c r="DU3" s="248"/>
      <c r="DV3" s="248"/>
      <c r="DW3" s="248"/>
      <c r="DX3" s="248"/>
      <c r="DY3" s="248"/>
      <c r="DZ3" s="248"/>
      <c r="EA3" s="248"/>
      <c r="EB3" s="248"/>
      <c r="EC3" s="248"/>
      <c r="ED3" s="248"/>
      <c r="EE3" s="248"/>
      <c r="EF3" s="248"/>
      <c r="EG3" s="248"/>
      <c r="EH3" s="248"/>
      <c r="EI3" s="248"/>
      <c r="EJ3" s="248"/>
      <c r="EK3" s="248"/>
      <c r="EL3" s="248"/>
      <c r="EM3" s="248"/>
      <c r="EN3" s="248"/>
      <c r="EO3" s="248"/>
      <c r="EP3" s="248"/>
      <c r="EQ3" s="248"/>
      <c r="ER3" s="248"/>
      <c r="ES3" s="248"/>
      <c r="ET3" s="248"/>
      <c r="EU3" s="248"/>
      <c r="EV3" s="248"/>
      <c r="EW3" s="248"/>
      <c r="EX3" s="248"/>
      <c r="EY3" s="248"/>
      <c r="EZ3" s="248"/>
      <c r="FA3" s="248"/>
      <c r="FB3" s="248"/>
      <c r="FC3" s="248"/>
      <c r="FD3" s="248"/>
      <c r="FE3" s="248"/>
      <c r="FF3" s="248"/>
      <c r="FG3" s="248"/>
      <c r="FH3" s="248"/>
      <c r="FI3" s="248"/>
      <c r="FJ3" s="248"/>
      <c r="FK3" s="248"/>
      <c r="FL3" s="248"/>
      <c r="FM3" s="248"/>
      <c r="FN3" s="248"/>
      <c r="FO3" s="248"/>
      <c r="FP3" s="248"/>
      <c r="FQ3" s="248"/>
      <c r="FR3" s="248"/>
      <c r="FS3" s="248"/>
      <c r="FT3" s="248"/>
      <c r="FU3" s="248"/>
      <c r="FV3" s="248"/>
      <c r="FW3" s="248"/>
      <c r="FX3" s="248"/>
      <c r="FY3" s="248"/>
      <c r="FZ3" s="248"/>
      <c r="GA3" s="248"/>
      <c r="GB3" s="248"/>
      <c r="GC3" s="248"/>
      <c r="GD3" s="248"/>
      <c r="GE3" s="248"/>
      <c r="GF3" s="248"/>
      <c r="GG3" s="248"/>
      <c r="GH3" s="248"/>
      <c r="GI3" s="248"/>
      <c r="GJ3" s="248"/>
      <c r="GK3" s="248"/>
      <c r="GL3" s="248"/>
      <c r="GM3" s="248"/>
      <c r="GN3" s="248"/>
      <c r="GO3" s="248"/>
      <c r="GP3" s="248"/>
      <c r="GQ3" s="248"/>
      <c r="GR3" s="248"/>
      <c r="GS3" s="248"/>
      <c r="GT3" s="248"/>
      <c r="GU3" s="248"/>
      <c r="GV3" s="248"/>
      <c r="GW3" s="248"/>
      <c r="GX3" s="248"/>
      <c r="GY3" s="248"/>
      <c r="GZ3" s="248"/>
      <c r="HA3" s="248"/>
      <c r="HB3" s="248"/>
      <c r="HC3" s="248"/>
      <c r="HD3" s="248"/>
      <c r="HE3" s="248"/>
      <c r="HF3" s="248"/>
      <c r="HG3" s="248"/>
      <c r="HH3" s="248"/>
      <c r="HI3" s="248"/>
      <c r="HJ3" s="248"/>
      <c r="HK3" s="248"/>
      <c r="HL3" s="248"/>
      <c r="HM3" s="248"/>
      <c r="HN3" s="248"/>
      <c r="HO3" s="248"/>
      <c r="HP3" s="248"/>
      <c r="HQ3" s="248"/>
      <c r="HR3" s="248"/>
      <c r="HS3" s="248"/>
      <c r="HT3" s="248"/>
      <c r="HU3" s="248"/>
      <c r="HV3" s="248"/>
      <c r="HW3" s="248"/>
      <c r="HX3" s="248"/>
      <c r="HY3" s="248"/>
      <c r="HZ3" s="248"/>
      <c r="IA3" s="248"/>
      <c r="IB3" s="248"/>
      <c r="IC3" s="248"/>
      <c r="ID3" s="248"/>
      <c r="IE3" s="248"/>
      <c r="IF3" s="248"/>
      <c r="IG3" s="248"/>
      <c r="IH3" s="248"/>
      <c r="II3" s="248"/>
      <c r="IJ3" s="248"/>
      <c r="IK3" s="248"/>
      <c r="IL3" s="248"/>
      <c r="IM3" s="248"/>
      <c r="IN3" s="248"/>
      <c r="IO3" s="248"/>
      <c r="IP3" s="248"/>
      <c r="IQ3" s="248"/>
      <c r="IR3" s="248"/>
      <c r="IS3" s="248"/>
      <c r="IT3" s="248"/>
      <c r="IU3" s="248"/>
      <c r="IV3" s="248"/>
      <c r="IW3" s="248"/>
      <c r="IX3" s="248"/>
      <c r="IY3" s="248"/>
    </row>
    <row r="4" spans="1:259" s="247" customFormat="1" ht="23.25" customHeight="1">
      <c r="A4" s="264"/>
      <c r="B4" s="282"/>
      <c r="C4" s="248"/>
      <c r="D4" s="248"/>
      <c r="E4" s="394" t="s">
        <v>3</v>
      </c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4"/>
      <c r="Z4" s="248"/>
      <c r="AA4" s="248"/>
      <c r="AB4" s="248"/>
      <c r="AC4" s="248"/>
      <c r="AD4" s="248"/>
      <c r="AE4" s="248"/>
      <c r="AF4" s="248"/>
      <c r="AG4" s="248"/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8"/>
      <c r="AT4" s="248"/>
      <c r="AU4" s="248"/>
      <c r="AV4" s="248"/>
      <c r="AW4" s="248"/>
      <c r="AX4" s="248"/>
      <c r="AY4" s="248"/>
      <c r="AZ4" s="248"/>
      <c r="BA4" s="248"/>
      <c r="BB4" s="248"/>
      <c r="BC4" s="248"/>
      <c r="BD4" s="248"/>
      <c r="BE4" s="248"/>
      <c r="BF4" s="248"/>
      <c r="BG4" s="248"/>
      <c r="BH4" s="248"/>
      <c r="BI4" s="248"/>
      <c r="BJ4" s="248"/>
      <c r="BK4" s="248"/>
      <c r="BL4" s="248"/>
      <c r="BM4" s="248"/>
      <c r="BN4" s="248"/>
      <c r="BO4" s="248"/>
      <c r="BP4" s="248"/>
      <c r="BQ4" s="248"/>
      <c r="BR4" s="248"/>
      <c r="BS4" s="248"/>
      <c r="BT4" s="248"/>
      <c r="BU4" s="248"/>
      <c r="BV4" s="248"/>
      <c r="BW4" s="248"/>
      <c r="BX4" s="248"/>
      <c r="BY4" s="248"/>
      <c r="BZ4" s="248"/>
      <c r="CA4" s="248"/>
      <c r="CB4" s="248"/>
      <c r="CC4" s="248"/>
      <c r="CD4" s="248"/>
      <c r="CE4" s="248"/>
      <c r="CF4" s="248"/>
      <c r="CG4" s="248"/>
      <c r="CH4" s="248"/>
      <c r="CI4" s="248"/>
      <c r="CJ4" s="248"/>
      <c r="CK4" s="248"/>
      <c r="CL4" s="248"/>
      <c r="CM4" s="248"/>
      <c r="CN4" s="248"/>
      <c r="CO4" s="248"/>
      <c r="CP4" s="248"/>
      <c r="CQ4" s="248"/>
      <c r="CR4" s="248"/>
      <c r="CS4" s="248"/>
      <c r="CT4" s="248"/>
      <c r="CU4" s="248"/>
      <c r="CV4" s="248"/>
      <c r="CW4" s="248"/>
      <c r="CX4" s="248"/>
      <c r="CY4" s="248"/>
      <c r="CZ4" s="248"/>
      <c r="DA4" s="248"/>
      <c r="DB4" s="248"/>
      <c r="DC4" s="248"/>
      <c r="DD4" s="248"/>
      <c r="DE4" s="248"/>
      <c r="DF4" s="248"/>
      <c r="DG4" s="248"/>
      <c r="DH4" s="248"/>
      <c r="DI4" s="248"/>
      <c r="DJ4" s="248"/>
      <c r="DK4" s="248"/>
      <c r="DL4" s="248"/>
      <c r="DM4" s="248"/>
      <c r="DN4" s="248"/>
      <c r="DO4" s="248"/>
      <c r="DP4" s="248"/>
      <c r="DQ4" s="248"/>
      <c r="DR4" s="248"/>
      <c r="DS4" s="248"/>
      <c r="DT4" s="248"/>
      <c r="DU4" s="248"/>
      <c r="DV4" s="248"/>
      <c r="DW4" s="248"/>
      <c r="DX4" s="248"/>
      <c r="DY4" s="248"/>
      <c r="DZ4" s="248"/>
      <c r="EA4" s="248"/>
      <c r="EB4" s="248"/>
      <c r="EC4" s="248"/>
      <c r="ED4" s="248"/>
      <c r="EE4" s="248"/>
      <c r="EF4" s="248"/>
      <c r="EG4" s="248"/>
      <c r="EH4" s="248"/>
      <c r="EI4" s="248"/>
      <c r="EJ4" s="248"/>
      <c r="EK4" s="248"/>
      <c r="EL4" s="248"/>
      <c r="EM4" s="248"/>
      <c r="EN4" s="248"/>
      <c r="EO4" s="248"/>
      <c r="EP4" s="248"/>
      <c r="EQ4" s="248"/>
      <c r="ER4" s="248"/>
      <c r="ES4" s="248"/>
      <c r="ET4" s="248"/>
      <c r="EU4" s="248"/>
      <c r="EV4" s="248"/>
      <c r="EW4" s="248"/>
      <c r="EX4" s="248"/>
      <c r="EY4" s="248"/>
      <c r="EZ4" s="248"/>
      <c r="FA4" s="248"/>
      <c r="FB4" s="248"/>
      <c r="FC4" s="248"/>
      <c r="FD4" s="248"/>
      <c r="FE4" s="248"/>
      <c r="FF4" s="248"/>
      <c r="FG4" s="248"/>
      <c r="FH4" s="248"/>
      <c r="FI4" s="248"/>
      <c r="FJ4" s="248"/>
      <c r="FK4" s="248"/>
      <c r="FL4" s="248"/>
      <c r="FM4" s="248"/>
      <c r="FN4" s="248"/>
      <c r="FO4" s="248"/>
      <c r="FP4" s="248"/>
      <c r="FQ4" s="248"/>
      <c r="FR4" s="248"/>
      <c r="FS4" s="248"/>
      <c r="FT4" s="248"/>
      <c r="FU4" s="248"/>
      <c r="FV4" s="248"/>
      <c r="FW4" s="248"/>
      <c r="FX4" s="248"/>
      <c r="FY4" s="248"/>
      <c r="FZ4" s="248"/>
      <c r="GA4" s="248"/>
      <c r="GB4" s="248"/>
      <c r="GC4" s="248"/>
      <c r="GD4" s="248"/>
      <c r="GE4" s="248"/>
      <c r="GF4" s="248"/>
      <c r="GG4" s="248"/>
      <c r="GH4" s="248"/>
      <c r="GI4" s="248"/>
      <c r="GJ4" s="248"/>
      <c r="GK4" s="248"/>
      <c r="GL4" s="248"/>
      <c r="GM4" s="248"/>
      <c r="GN4" s="248"/>
      <c r="GO4" s="248"/>
      <c r="GP4" s="248"/>
      <c r="GQ4" s="248"/>
      <c r="GR4" s="248"/>
      <c r="GS4" s="248"/>
      <c r="GT4" s="248"/>
      <c r="GU4" s="248"/>
      <c r="GV4" s="248"/>
      <c r="GW4" s="248"/>
      <c r="GX4" s="248"/>
      <c r="GY4" s="248"/>
      <c r="GZ4" s="248"/>
      <c r="HA4" s="248"/>
      <c r="HB4" s="248"/>
      <c r="HC4" s="248"/>
      <c r="HD4" s="248"/>
      <c r="HE4" s="248"/>
      <c r="HF4" s="248"/>
      <c r="HG4" s="248"/>
      <c r="HH4" s="248"/>
      <c r="HI4" s="248"/>
      <c r="HJ4" s="248"/>
      <c r="HK4" s="248"/>
      <c r="HL4" s="248"/>
      <c r="HM4" s="248"/>
      <c r="HN4" s="248"/>
      <c r="HO4" s="248"/>
      <c r="HP4" s="248"/>
      <c r="HQ4" s="248"/>
      <c r="HR4" s="248"/>
      <c r="HS4" s="248"/>
      <c r="HT4" s="248"/>
      <c r="HU4" s="248"/>
      <c r="HV4" s="248"/>
      <c r="HW4" s="248"/>
      <c r="HX4" s="248"/>
      <c r="HY4" s="248"/>
      <c r="HZ4" s="248"/>
      <c r="IA4" s="248"/>
      <c r="IB4" s="248"/>
      <c r="IC4" s="248"/>
      <c r="ID4" s="248"/>
      <c r="IE4" s="248"/>
      <c r="IF4" s="248"/>
      <c r="IG4" s="248"/>
      <c r="IH4" s="248"/>
      <c r="II4" s="248"/>
      <c r="IJ4" s="248"/>
      <c r="IK4" s="248"/>
      <c r="IL4" s="248"/>
      <c r="IM4" s="248"/>
      <c r="IN4" s="248"/>
      <c r="IO4" s="248"/>
      <c r="IP4" s="248"/>
      <c r="IQ4" s="248"/>
      <c r="IR4" s="248"/>
      <c r="IS4" s="248"/>
      <c r="IT4" s="248"/>
      <c r="IU4" s="248"/>
      <c r="IV4" s="248"/>
      <c r="IW4" s="248"/>
      <c r="IX4" s="248"/>
      <c r="IY4" s="248"/>
    </row>
    <row r="5" spans="1:259" s="247" customFormat="1" ht="23.25" customHeight="1">
      <c r="A5" s="264"/>
      <c r="B5" s="282"/>
      <c r="C5" s="248"/>
      <c r="D5" s="248"/>
      <c r="E5" s="264"/>
      <c r="F5" s="248"/>
      <c r="G5" s="248"/>
      <c r="H5" s="248"/>
      <c r="I5" s="248"/>
      <c r="J5" s="248"/>
      <c r="K5" s="248"/>
      <c r="L5" s="248"/>
      <c r="M5" s="400" t="s">
        <v>170</v>
      </c>
      <c r="N5" s="400"/>
      <c r="O5" s="400"/>
      <c r="P5" s="256"/>
      <c r="Q5" s="400" t="s">
        <v>71</v>
      </c>
      <c r="R5" s="400"/>
      <c r="S5" s="400"/>
      <c r="T5" s="400"/>
      <c r="U5" s="400"/>
      <c r="V5" s="400"/>
      <c r="W5" s="400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248"/>
      <c r="AQ5" s="248"/>
      <c r="AR5" s="248"/>
      <c r="AS5" s="248"/>
      <c r="AT5" s="248"/>
      <c r="AU5" s="248"/>
      <c r="AV5" s="248"/>
      <c r="AW5" s="248"/>
      <c r="AX5" s="248"/>
      <c r="AY5" s="248"/>
      <c r="AZ5" s="248"/>
      <c r="BA5" s="248"/>
      <c r="BB5" s="248"/>
      <c r="BC5" s="248"/>
      <c r="BD5" s="248"/>
      <c r="BE5" s="248"/>
      <c r="BF5" s="248"/>
      <c r="BG5" s="248"/>
      <c r="BH5" s="248"/>
      <c r="BI5" s="248"/>
      <c r="BJ5" s="248"/>
      <c r="BK5" s="248"/>
      <c r="BL5" s="248"/>
      <c r="BM5" s="248"/>
      <c r="BN5" s="248"/>
      <c r="BO5" s="248"/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8"/>
      <c r="CE5" s="248"/>
      <c r="CF5" s="248"/>
      <c r="CG5" s="248"/>
      <c r="CH5" s="248"/>
      <c r="CI5" s="248"/>
      <c r="CJ5" s="248"/>
      <c r="CK5" s="248"/>
      <c r="CL5" s="248"/>
      <c r="CM5" s="248"/>
      <c r="CN5" s="248"/>
      <c r="CO5" s="248"/>
      <c r="CP5" s="248"/>
      <c r="CQ5" s="248"/>
      <c r="CR5" s="248"/>
      <c r="CS5" s="248"/>
      <c r="CT5" s="248"/>
      <c r="CU5" s="248"/>
      <c r="CV5" s="248"/>
      <c r="CW5" s="248"/>
      <c r="CX5" s="248"/>
      <c r="CY5" s="248"/>
      <c r="CZ5" s="248"/>
      <c r="DA5" s="248"/>
      <c r="DB5" s="248"/>
      <c r="DC5" s="248"/>
      <c r="DD5" s="248"/>
      <c r="DE5" s="248"/>
      <c r="DF5" s="248"/>
      <c r="DG5" s="248"/>
      <c r="DH5" s="248"/>
      <c r="DI5" s="248"/>
      <c r="DJ5" s="248"/>
      <c r="DK5" s="248"/>
      <c r="DL5" s="248"/>
      <c r="DM5" s="248"/>
      <c r="DN5" s="248"/>
      <c r="DO5" s="248"/>
      <c r="DP5" s="248"/>
      <c r="DQ5" s="248"/>
      <c r="DR5" s="248"/>
      <c r="DS5" s="248"/>
      <c r="DT5" s="248"/>
      <c r="DU5" s="248"/>
      <c r="DV5" s="248"/>
      <c r="DW5" s="248"/>
      <c r="DX5" s="248"/>
      <c r="DY5" s="248"/>
      <c r="DZ5" s="248"/>
      <c r="EA5" s="248"/>
      <c r="EB5" s="248"/>
      <c r="EC5" s="248"/>
      <c r="ED5" s="248"/>
      <c r="EE5" s="248"/>
      <c r="EF5" s="248"/>
      <c r="EG5" s="248"/>
      <c r="EH5" s="248"/>
      <c r="EI5" s="248"/>
      <c r="EJ5" s="248"/>
      <c r="EK5" s="248"/>
      <c r="EL5" s="248"/>
      <c r="EM5" s="248"/>
      <c r="EN5" s="248"/>
      <c r="EO5" s="248"/>
      <c r="EP5" s="248"/>
      <c r="EQ5" s="248"/>
      <c r="ER5" s="248"/>
      <c r="ES5" s="248"/>
      <c r="ET5" s="248"/>
      <c r="EU5" s="248"/>
      <c r="EV5" s="248"/>
      <c r="EW5" s="248"/>
      <c r="EX5" s="248"/>
      <c r="EY5" s="248"/>
      <c r="EZ5" s="248"/>
      <c r="FA5" s="248"/>
      <c r="FB5" s="248"/>
      <c r="FC5" s="248"/>
      <c r="FD5" s="248"/>
      <c r="FE5" s="248"/>
      <c r="FF5" s="248"/>
      <c r="FG5" s="248"/>
      <c r="FH5" s="248"/>
      <c r="FI5" s="248"/>
      <c r="FJ5" s="248"/>
      <c r="FK5" s="248"/>
      <c r="FL5" s="248"/>
      <c r="FM5" s="248"/>
      <c r="FN5" s="248"/>
      <c r="FO5" s="248"/>
      <c r="FP5" s="248"/>
      <c r="FQ5" s="248"/>
      <c r="FR5" s="248"/>
      <c r="FS5" s="248"/>
      <c r="FT5" s="248"/>
      <c r="FU5" s="248"/>
      <c r="FV5" s="248"/>
      <c r="FW5" s="248"/>
      <c r="FX5" s="248"/>
      <c r="FY5" s="248"/>
      <c r="FZ5" s="248"/>
      <c r="GA5" s="248"/>
      <c r="GB5" s="248"/>
      <c r="GC5" s="248"/>
      <c r="GD5" s="248"/>
      <c r="GE5" s="248"/>
      <c r="GF5" s="248"/>
      <c r="GG5" s="248"/>
      <c r="GH5" s="248"/>
      <c r="GI5" s="248"/>
      <c r="GJ5" s="248"/>
      <c r="GK5" s="248"/>
      <c r="GL5" s="248"/>
      <c r="GM5" s="248"/>
      <c r="GN5" s="248"/>
      <c r="GO5" s="248"/>
      <c r="GP5" s="248"/>
      <c r="GQ5" s="248"/>
      <c r="GR5" s="248"/>
      <c r="GS5" s="248"/>
      <c r="GT5" s="248"/>
      <c r="GU5" s="248"/>
      <c r="GV5" s="248"/>
      <c r="GW5" s="248"/>
      <c r="GX5" s="248"/>
      <c r="GY5" s="248"/>
      <c r="GZ5" s="248"/>
      <c r="HA5" s="248"/>
      <c r="HB5" s="248"/>
      <c r="HC5" s="248"/>
      <c r="HD5" s="248"/>
      <c r="HE5" s="248"/>
      <c r="HF5" s="248"/>
      <c r="HG5" s="248"/>
      <c r="HH5" s="248"/>
      <c r="HI5" s="248"/>
      <c r="HJ5" s="248"/>
      <c r="HK5" s="248"/>
      <c r="HL5" s="248"/>
      <c r="HM5" s="248"/>
      <c r="HN5" s="248"/>
      <c r="HO5" s="248"/>
      <c r="HP5" s="248"/>
      <c r="HQ5" s="248"/>
      <c r="HR5" s="248"/>
      <c r="HS5" s="248"/>
      <c r="HT5" s="248"/>
      <c r="HU5" s="248"/>
      <c r="HV5" s="248"/>
      <c r="HW5" s="248"/>
      <c r="HX5" s="248"/>
      <c r="HY5" s="248"/>
      <c r="HZ5" s="248"/>
      <c r="IA5" s="248"/>
      <c r="IB5" s="248"/>
      <c r="IC5" s="248"/>
      <c r="ID5" s="248"/>
      <c r="IE5" s="248"/>
      <c r="IF5" s="248"/>
      <c r="IG5" s="248"/>
      <c r="IH5" s="248"/>
      <c r="II5" s="248"/>
      <c r="IJ5" s="248"/>
      <c r="IK5" s="248"/>
      <c r="IL5" s="248"/>
      <c r="IM5" s="248"/>
      <c r="IN5" s="248"/>
      <c r="IO5" s="248"/>
      <c r="IP5" s="248"/>
      <c r="IQ5" s="248"/>
      <c r="IR5" s="248"/>
      <c r="IS5" s="248"/>
      <c r="IT5" s="248"/>
      <c r="IU5" s="248"/>
      <c r="IV5" s="248"/>
      <c r="IW5" s="248"/>
      <c r="IX5" s="248"/>
      <c r="IY5" s="248"/>
    </row>
    <row r="6" spans="1:259" s="247" customFormat="1" ht="23.25" customHeight="1">
      <c r="A6" s="248"/>
      <c r="B6" s="262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 t="s">
        <v>407</v>
      </c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248"/>
      <c r="AQ6" s="248"/>
      <c r="AR6" s="248"/>
      <c r="AS6" s="248"/>
      <c r="AT6" s="248"/>
      <c r="AU6" s="248"/>
      <c r="AV6" s="248"/>
      <c r="AW6" s="248"/>
      <c r="AX6" s="248"/>
      <c r="AY6" s="248"/>
      <c r="AZ6" s="248"/>
      <c r="BA6" s="248"/>
      <c r="BB6" s="248"/>
      <c r="BC6" s="248"/>
      <c r="BD6" s="248"/>
      <c r="BE6" s="248"/>
      <c r="BF6" s="248"/>
      <c r="BG6" s="248"/>
      <c r="BH6" s="248"/>
      <c r="BI6" s="248"/>
      <c r="BJ6" s="248"/>
      <c r="BK6" s="248"/>
      <c r="BL6" s="248"/>
      <c r="BM6" s="248"/>
      <c r="BN6" s="248"/>
      <c r="BO6" s="248"/>
      <c r="BP6" s="248"/>
      <c r="BQ6" s="248"/>
      <c r="BR6" s="248"/>
      <c r="BS6" s="248"/>
      <c r="BT6" s="248"/>
      <c r="BU6" s="248"/>
      <c r="BV6" s="248"/>
      <c r="BW6" s="248"/>
      <c r="BX6" s="248"/>
      <c r="BY6" s="248"/>
      <c r="BZ6" s="248"/>
      <c r="CA6" s="248"/>
      <c r="CB6" s="248"/>
      <c r="CC6" s="248"/>
      <c r="CD6" s="248"/>
      <c r="CE6" s="248"/>
      <c r="CF6" s="248"/>
      <c r="CG6" s="248"/>
      <c r="CH6" s="248"/>
      <c r="CI6" s="248"/>
      <c r="CJ6" s="248"/>
      <c r="CK6" s="248"/>
      <c r="CL6" s="248"/>
      <c r="CM6" s="248"/>
      <c r="CN6" s="248"/>
      <c r="CO6" s="248"/>
      <c r="CP6" s="248"/>
      <c r="CQ6" s="248"/>
      <c r="CR6" s="248"/>
      <c r="CS6" s="248"/>
      <c r="CT6" s="248"/>
      <c r="CU6" s="248"/>
      <c r="CV6" s="248"/>
      <c r="CW6" s="248"/>
      <c r="CX6" s="248"/>
      <c r="CY6" s="248"/>
      <c r="CZ6" s="248"/>
      <c r="DA6" s="248"/>
      <c r="DB6" s="248"/>
      <c r="DC6" s="248"/>
      <c r="DD6" s="248"/>
      <c r="DE6" s="248"/>
      <c r="DF6" s="248"/>
      <c r="DG6" s="248"/>
      <c r="DH6" s="248"/>
      <c r="DI6" s="248"/>
      <c r="DJ6" s="248"/>
      <c r="DK6" s="248"/>
      <c r="DL6" s="248"/>
      <c r="DM6" s="248"/>
      <c r="DN6" s="248"/>
      <c r="DO6" s="248"/>
      <c r="DP6" s="248"/>
      <c r="DQ6" s="248"/>
      <c r="DR6" s="248"/>
      <c r="DS6" s="248"/>
      <c r="DT6" s="248"/>
      <c r="DU6" s="248"/>
      <c r="DV6" s="248"/>
      <c r="DW6" s="248"/>
      <c r="DX6" s="248"/>
      <c r="DY6" s="248"/>
      <c r="DZ6" s="248"/>
      <c r="EA6" s="248"/>
      <c r="EB6" s="248"/>
      <c r="EC6" s="248"/>
      <c r="ED6" s="248"/>
      <c r="EE6" s="248"/>
      <c r="EF6" s="248"/>
      <c r="EG6" s="248"/>
      <c r="EH6" s="248"/>
      <c r="EI6" s="248"/>
      <c r="EJ6" s="248"/>
      <c r="EK6" s="248"/>
      <c r="EL6" s="248"/>
      <c r="EM6" s="248"/>
      <c r="EN6" s="248"/>
      <c r="EO6" s="248"/>
      <c r="EP6" s="248"/>
      <c r="EQ6" s="248"/>
      <c r="ER6" s="248"/>
      <c r="ES6" s="248"/>
      <c r="ET6" s="248"/>
      <c r="EU6" s="248"/>
      <c r="EV6" s="248"/>
      <c r="EW6" s="248"/>
      <c r="EX6" s="248"/>
      <c r="EY6" s="248"/>
      <c r="EZ6" s="248"/>
      <c r="FA6" s="248"/>
      <c r="FB6" s="248"/>
      <c r="FC6" s="248"/>
      <c r="FD6" s="248"/>
      <c r="FE6" s="248"/>
      <c r="FF6" s="248"/>
      <c r="FG6" s="248"/>
      <c r="FH6" s="248"/>
      <c r="FI6" s="248"/>
      <c r="FJ6" s="248"/>
      <c r="FK6" s="248"/>
      <c r="FL6" s="248"/>
      <c r="FM6" s="248"/>
      <c r="FN6" s="248"/>
      <c r="FO6" s="248"/>
      <c r="FP6" s="248"/>
      <c r="FQ6" s="248"/>
      <c r="FR6" s="248"/>
      <c r="FS6" s="248"/>
      <c r="FT6" s="248"/>
      <c r="FU6" s="248"/>
      <c r="FV6" s="248"/>
      <c r="FW6" s="248"/>
      <c r="FX6" s="248"/>
      <c r="FY6" s="248"/>
      <c r="FZ6" s="248"/>
      <c r="GA6" s="248"/>
      <c r="GB6" s="248"/>
      <c r="GC6" s="248"/>
      <c r="GD6" s="248"/>
      <c r="GE6" s="248"/>
      <c r="GF6" s="248"/>
      <c r="GG6" s="248"/>
      <c r="GH6" s="248"/>
      <c r="GI6" s="248"/>
      <c r="GJ6" s="248"/>
      <c r="GK6" s="248"/>
      <c r="GL6" s="248"/>
      <c r="GM6" s="248"/>
      <c r="GN6" s="248"/>
      <c r="GO6" s="248"/>
      <c r="GP6" s="248"/>
      <c r="GQ6" s="248"/>
      <c r="GR6" s="248"/>
      <c r="GS6" s="248"/>
      <c r="GT6" s="248"/>
      <c r="GU6" s="248"/>
      <c r="GV6" s="248"/>
      <c r="GW6" s="248"/>
      <c r="GX6" s="248"/>
      <c r="GY6" s="248"/>
      <c r="GZ6" s="248"/>
      <c r="HA6" s="248"/>
      <c r="HB6" s="248"/>
      <c r="HC6" s="248"/>
      <c r="HD6" s="248"/>
      <c r="HE6" s="248"/>
      <c r="HF6" s="248"/>
      <c r="HG6" s="248"/>
      <c r="HH6" s="248"/>
      <c r="HI6" s="248"/>
      <c r="HJ6" s="248"/>
      <c r="HK6" s="248"/>
      <c r="HL6" s="248"/>
      <c r="HM6" s="248"/>
      <c r="HN6" s="248"/>
      <c r="HO6" s="248"/>
      <c r="HP6" s="248"/>
      <c r="HQ6" s="248"/>
      <c r="HR6" s="248"/>
      <c r="HS6" s="248"/>
      <c r="HT6" s="248"/>
      <c r="HU6" s="248"/>
      <c r="HV6" s="248"/>
      <c r="HW6" s="248"/>
      <c r="HX6" s="248"/>
      <c r="HY6" s="248"/>
      <c r="HZ6" s="248"/>
      <c r="IA6" s="248"/>
      <c r="IB6" s="248"/>
      <c r="IC6" s="248"/>
      <c r="ID6" s="248"/>
      <c r="IE6" s="248"/>
      <c r="IF6" s="248"/>
      <c r="IG6" s="248"/>
      <c r="IH6" s="248"/>
      <c r="II6" s="248"/>
      <c r="IJ6" s="248"/>
      <c r="IK6" s="248"/>
      <c r="IL6" s="248"/>
      <c r="IM6" s="248"/>
      <c r="IN6" s="248"/>
      <c r="IO6" s="248"/>
      <c r="IP6" s="248"/>
      <c r="IQ6" s="248"/>
      <c r="IR6" s="248"/>
      <c r="IS6" s="248"/>
      <c r="IT6" s="248"/>
      <c r="IU6" s="248"/>
      <c r="IV6" s="248"/>
      <c r="IW6" s="248"/>
      <c r="IX6" s="248"/>
      <c r="IY6" s="248"/>
    </row>
    <row r="7" spans="1:259" s="247" customFormat="1" ht="23.25" customHeight="1">
      <c r="A7" s="248"/>
      <c r="B7" s="262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 t="s">
        <v>172</v>
      </c>
      <c r="R7" s="248"/>
      <c r="S7" s="248"/>
      <c r="T7" s="248"/>
      <c r="U7" s="248" t="s">
        <v>171</v>
      </c>
      <c r="V7" s="248"/>
      <c r="W7" s="248"/>
      <c r="X7" s="248"/>
      <c r="Y7" s="248"/>
      <c r="Z7" s="248"/>
      <c r="AA7" s="248"/>
      <c r="AB7" s="248"/>
      <c r="AC7" s="248"/>
      <c r="AD7" s="248"/>
      <c r="AE7" s="248"/>
      <c r="AF7" s="248"/>
      <c r="AG7" s="248"/>
      <c r="AH7" s="248"/>
      <c r="AI7" s="248"/>
      <c r="AJ7" s="248"/>
      <c r="AK7" s="248"/>
      <c r="AL7" s="248"/>
      <c r="AM7" s="248"/>
      <c r="AN7" s="248"/>
      <c r="AO7" s="248"/>
      <c r="AP7" s="248"/>
      <c r="AQ7" s="248"/>
      <c r="AR7" s="248"/>
      <c r="AS7" s="248"/>
      <c r="AT7" s="248"/>
      <c r="AU7" s="248"/>
      <c r="AV7" s="248"/>
      <c r="AW7" s="248"/>
      <c r="AX7" s="248"/>
      <c r="AY7" s="248"/>
      <c r="AZ7" s="248"/>
      <c r="BA7" s="248"/>
      <c r="BB7" s="248"/>
      <c r="BC7" s="248"/>
      <c r="BD7" s="248"/>
      <c r="BE7" s="248"/>
      <c r="BF7" s="248"/>
      <c r="BG7" s="248"/>
      <c r="BH7" s="248"/>
      <c r="BI7" s="248"/>
      <c r="BJ7" s="248"/>
      <c r="BK7" s="248"/>
      <c r="BL7" s="248"/>
      <c r="BM7" s="248"/>
      <c r="BN7" s="248"/>
      <c r="BO7" s="248"/>
      <c r="BP7" s="248"/>
      <c r="BQ7" s="248"/>
      <c r="BR7" s="248"/>
      <c r="BS7" s="248"/>
      <c r="BT7" s="248"/>
      <c r="BU7" s="248"/>
      <c r="BV7" s="248"/>
      <c r="BW7" s="248"/>
      <c r="BX7" s="248"/>
      <c r="BY7" s="248"/>
      <c r="BZ7" s="248"/>
      <c r="CA7" s="248"/>
      <c r="CB7" s="248"/>
      <c r="CC7" s="248"/>
      <c r="CD7" s="248"/>
      <c r="CE7" s="248"/>
      <c r="CF7" s="248"/>
      <c r="CG7" s="248"/>
      <c r="CH7" s="248"/>
      <c r="CI7" s="248"/>
      <c r="CJ7" s="248"/>
      <c r="CK7" s="248"/>
      <c r="CL7" s="248"/>
      <c r="CM7" s="248"/>
      <c r="CN7" s="248"/>
      <c r="CO7" s="248"/>
      <c r="CP7" s="248"/>
      <c r="CQ7" s="248"/>
      <c r="CR7" s="248"/>
      <c r="CS7" s="248"/>
      <c r="CT7" s="248"/>
      <c r="CU7" s="248"/>
      <c r="CV7" s="248"/>
      <c r="CW7" s="248"/>
      <c r="CX7" s="248"/>
      <c r="CY7" s="248"/>
      <c r="CZ7" s="248"/>
      <c r="DA7" s="248"/>
      <c r="DB7" s="248"/>
      <c r="DC7" s="248"/>
      <c r="DD7" s="248"/>
      <c r="DE7" s="248"/>
      <c r="DF7" s="248"/>
      <c r="DG7" s="248"/>
      <c r="DH7" s="248"/>
      <c r="DI7" s="248"/>
      <c r="DJ7" s="248"/>
      <c r="DK7" s="248"/>
      <c r="DL7" s="248"/>
      <c r="DM7" s="248"/>
      <c r="DN7" s="248"/>
      <c r="DO7" s="248"/>
      <c r="DP7" s="248"/>
      <c r="DQ7" s="248"/>
      <c r="DR7" s="248"/>
      <c r="DS7" s="248"/>
      <c r="DT7" s="248"/>
      <c r="DU7" s="248"/>
      <c r="DV7" s="248"/>
      <c r="DW7" s="248"/>
      <c r="DX7" s="248"/>
      <c r="DY7" s="248"/>
      <c r="DZ7" s="248"/>
      <c r="EA7" s="248"/>
      <c r="EB7" s="248"/>
      <c r="EC7" s="248"/>
      <c r="ED7" s="248"/>
      <c r="EE7" s="248"/>
      <c r="EF7" s="248"/>
      <c r="EG7" s="248"/>
      <c r="EH7" s="248"/>
      <c r="EI7" s="248"/>
      <c r="EJ7" s="248"/>
      <c r="EK7" s="248"/>
      <c r="EL7" s="248"/>
      <c r="EM7" s="248"/>
      <c r="EN7" s="248"/>
      <c r="EO7" s="248"/>
      <c r="EP7" s="248"/>
      <c r="EQ7" s="248"/>
      <c r="ER7" s="248"/>
      <c r="ES7" s="248"/>
      <c r="ET7" s="248"/>
      <c r="EU7" s="248"/>
      <c r="EV7" s="248"/>
      <c r="EW7" s="248"/>
      <c r="EX7" s="248"/>
      <c r="EY7" s="248"/>
      <c r="EZ7" s="248"/>
      <c r="FA7" s="248"/>
      <c r="FB7" s="248"/>
      <c r="FC7" s="248"/>
      <c r="FD7" s="248"/>
      <c r="FE7" s="248"/>
      <c r="FF7" s="248"/>
      <c r="FG7" s="248"/>
      <c r="FH7" s="248"/>
      <c r="FI7" s="248"/>
      <c r="FJ7" s="248"/>
      <c r="FK7" s="248"/>
      <c r="FL7" s="248"/>
      <c r="FM7" s="248"/>
      <c r="FN7" s="248"/>
      <c r="FO7" s="248"/>
      <c r="FP7" s="248"/>
      <c r="FQ7" s="248"/>
      <c r="FR7" s="248"/>
      <c r="FS7" s="248"/>
      <c r="FT7" s="248"/>
      <c r="FU7" s="248"/>
      <c r="FV7" s="248"/>
      <c r="FW7" s="248"/>
      <c r="FX7" s="248"/>
      <c r="FY7" s="248"/>
      <c r="FZ7" s="248"/>
      <c r="GA7" s="248"/>
      <c r="GB7" s="248"/>
      <c r="GC7" s="248"/>
      <c r="GD7" s="248"/>
      <c r="GE7" s="248"/>
      <c r="GF7" s="248"/>
      <c r="GG7" s="248"/>
      <c r="GH7" s="248"/>
      <c r="GI7" s="248"/>
      <c r="GJ7" s="248"/>
      <c r="GK7" s="248"/>
      <c r="GL7" s="248"/>
      <c r="GM7" s="248"/>
      <c r="GN7" s="248"/>
      <c r="GO7" s="248"/>
      <c r="GP7" s="248"/>
      <c r="GQ7" s="248"/>
      <c r="GR7" s="248"/>
      <c r="GS7" s="248"/>
      <c r="GT7" s="248"/>
      <c r="GU7" s="248"/>
      <c r="GV7" s="248"/>
      <c r="GW7" s="248"/>
      <c r="GX7" s="248"/>
      <c r="GY7" s="248"/>
      <c r="GZ7" s="248"/>
      <c r="HA7" s="248"/>
      <c r="HB7" s="248"/>
      <c r="HC7" s="248"/>
      <c r="HD7" s="248"/>
      <c r="HE7" s="248"/>
      <c r="HF7" s="248"/>
      <c r="HG7" s="248"/>
      <c r="HH7" s="248"/>
      <c r="HI7" s="248"/>
      <c r="HJ7" s="248"/>
      <c r="HK7" s="248"/>
      <c r="HL7" s="248"/>
      <c r="HM7" s="248"/>
      <c r="HN7" s="248"/>
      <c r="HO7" s="248"/>
      <c r="HP7" s="248"/>
      <c r="HQ7" s="248"/>
      <c r="HR7" s="248"/>
      <c r="HS7" s="248"/>
      <c r="HT7" s="248"/>
      <c r="HU7" s="248"/>
      <c r="HV7" s="248"/>
      <c r="HW7" s="248"/>
      <c r="HX7" s="248"/>
      <c r="HY7" s="248"/>
      <c r="HZ7" s="248"/>
      <c r="IA7" s="248"/>
      <c r="IB7" s="248"/>
      <c r="IC7" s="248"/>
      <c r="ID7" s="248"/>
      <c r="IE7" s="248"/>
      <c r="IF7" s="248"/>
      <c r="IG7" s="248"/>
      <c r="IH7" s="248"/>
      <c r="II7" s="248"/>
      <c r="IJ7" s="248"/>
      <c r="IK7" s="248"/>
      <c r="IL7" s="248"/>
      <c r="IM7" s="248"/>
      <c r="IN7" s="248"/>
      <c r="IO7" s="248"/>
      <c r="IP7" s="248"/>
      <c r="IQ7" s="248"/>
      <c r="IR7" s="248"/>
      <c r="IS7" s="248"/>
      <c r="IT7" s="248"/>
      <c r="IU7" s="248"/>
      <c r="IV7" s="248"/>
      <c r="IW7" s="248"/>
      <c r="IX7" s="248"/>
      <c r="IY7" s="248"/>
    </row>
    <row r="8" spans="1:259" s="247" customFormat="1" ht="23.25" customHeight="1">
      <c r="A8" s="248"/>
      <c r="B8" s="262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 t="s">
        <v>174</v>
      </c>
      <c r="R8" s="248"/>
      <c r="S8" s="248" t="s">
        <v>171</v>
      </c>
      <c r="T8" s="248"/>
      <c r="U8" s="248" t="s">
        <v>173</v>
      </c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D8" s="248"/>
      <c r="BE8" s="248"/>
      <c r="BF8" s="248"/>
      <c r="BG8" s="248"/>
      <c r="BH8" s="248"/>
      <c r="BI8" s="248"/>
      <c r="BJ8" s="248"/>
      <c r="BK8" s="248"/>
      <c r="BL8" s="248"/>
      <c r="BM8" s="248"/>
      <c r="BN8" s="248"/>
      <c r="BO8" s="248"/>
      <c r="BP8" s="248"/>
      <c r="BQ8" s="248"/>
      <c r="BR8" s="248"/>
      <c r="BS8" s="248"/>
      <c r="BT8" s="248"/>
      <c r="BU8" s="248"/>
      <c r="BV8" s="248"/>
      <c r="BW8" s="248"/>
      <c r="BX8" s="248"/>
      <c r="BY8" s="248"/>
      <c r="BZ8" s="248"/>
      <c r="CA8" s="248"/>
      <c r="CB8" s="248"/>
      <c r="CC8" s="248"/>
      <c r="CD8" s="248"/>
      <c r="CE8" s="248"/>
      <c r="CF8" s="248"/>
      <c r="CG8" s="248"/>
      <c r="CH8" s="248"/>
      <c r="CI8" s="248"/>
      <c r="CJ8" s="248"/>
      <c r="CK8" s="248"/>
      <c r="CL8" s="248"/>
      <c r="CM8" s="248"/>
      <c r="CN8" s="248"/>
      <c r="CO8" s="248"/>
      <c r="CP8" s="248"/>
      <c r="CQ8" s="248"/>
      <c r="CR8" s="248"/>
      <c r="CS8" s="248"/>
      <c r="CT8" s="248"/>
      <c r="CU8" s="248"/>
      <c r="CV8" s="248"/>
      <c r="CW8" s="248"/>
      <c r="CX8" s="248"/>
      <c r="CY8" s="248"/>
      <c r="CZ8" s="248"/>
      <c r="DA8" s="248"/>
      <c r="DB8" s="248"/>
      <c r="DC8" s="248"/>
      <c r="DD8" s="248"/>
      <c r="DE8" s="248"/>
      <c r="DF8" s="248"/>
      <c r="DG8" s="248"/>
      <c r="DH8" s="248"/>
      <c r="DI8" s="248"/>
      <c r="DJ8" s="248"/>
      <c r="DK8" s="248"/>
      <c r="DL8" s="248"/>
      <c r="DM8" s="248"/>
      <c r="DN8" s="248"/>
      <c r="DO8" s="248"/>
      <c r="DP8" s="248"/>
      <c r="DQ8" s="248"/>
      <c r="DR8" s="248"/>
      <c r="DS8" s="248"/>
      <c r="DT8" s="248"/>
      <c r="DU8" s="248"/>
      <c r="DV8" s="248"/>
      <c r="DW8" s="248"/>
      <c r="DX8" s="248"/>
      <c r="DY8" s="248"/>
      <c r="DZ8" s="248"/>
      <c r="EA8" s="248"/>
      <c r="EB8" s="248"/>
      <c r="EC8" s="248"/>
      <c r="ED8" s="248"/>
      <c r="EE8" s="248"/>
      <c r="EF8" s="248"/>
      <c r="EG8" s="248"/>
      <c r="EH8" s="248"/>
      <c r="EI8" s="248"/>
      <c r="EJ8" s="248"/>
      <c r="EK8" s="248"/>
      <c r="EL8" s="248"/>
      <c r="EM8" s="248"/>
      <c r="EN8" s="248"/>
      <c r="EO8" s="248"/>
      <c r="EP8" s="248"/>
      <c r="EQ8" s="248"/>
      <c r="ER8" s="248"/>
      <c r="ES8" s="248"/>
      <c r="ET8" s="248"/>
      <c r="EU8" s="248"/>
      <c r="EV8" s="248"/>
      <c r="EW8" s="248"/>
      <c r="EX8" s="248"/>
      <c r="EY8" s="248"/>
      <c r="EZ8" s="248"/>
      <c r="FA8" s="248"/>
      <c r="FB8" s="248"/>
      <c r="FC8" s="248"/>
      <c r="FD8" s="248"/>
      <c r="FE8" s="248"/>
      <c r="FF8" s="248"/>
      <c r="FG8" s="248"/>
      <c r="FH8" s="248"/>
      <c r="FI8" s="248"/>
      <c r="FJ8" s="248"/>
      <c r="FK8" s="248"/>
      <c r="FL8" s="248"/>
      <c r="FM8" s="248"/>
      <c r="FN8" s="248"/>
      <c r="FO8" s="248"/>
      <c r="FP8" s="248"/>
      <c r="FQ8" s="248"/>
      <c r="FR8" s="248"/>
      <c r="FS8" s="248"/>
      <c r="FT8" s="248"/>
      <c r="FU8" s="248"/>
      <c r="FV8" s="248"/>
      <c r="FW8" s="248"/>
      <c r="FX8" s="248"/>
      <c r="FY8" s="248"/>
      <c r="FZ8" s="248"/>
      <c r="GA8" s="248"/>
      <c r="GB8" s="248"/>
      <c r="GC8" s="248"/>
      <c r="GD8" s="248"/>
      <c r="GE8" s="248"/>
      <c r="GF8" s="248"/>
      <c r="GG8" s="248"/>
      <c r="GH8" s="248"/>
      <c r="GI8" s="248"/>
      <c r="GJ8" s="248"/>
      <c r="GK8" s="248"/>
      <c r="GL8" s="248"/>
      <c r="GM8" s="248"/>
      <c r="GN8" s="248"/>
      <c r="GO8" s="248"/>
      <c r="GP8" s="248"/>
      <c r="GQ8" s="248"/>
      <c r="GR8" s="248"/>
      <c r="GS8" s="248"/>
      <c r="GT8" s="248"/>
      <c r="GU8" s="248"/>
      <c r="GV8" s="248"/>
      <c r="GW8" s="248"/>
      <c r="GX8" s="248"/>
      <c r="GY8" s="248"/>
      <c r="GZ8" s="248"/>
      <c r="HA8" s="248"/>
      <c r="HB8" s="248"/>
      <c r="HC8" s="248"/>
      <c r="HD8" s="248"/>
      <c r="HE8" s="248"/>
      <c r="HF8" s="248"/>
      <c r="HG8" s="248"/>
      <c r="HH8" s="248"/>
      <c r="HI8" s="248"/>
      <c r="HJ8" s="248"/>
      <c r="HK8" s="248"/>
      <c r="HL8" s="248"/>
      <c r="HM8" s="248"/>
      <c r="HN8" s="248"/>
      <c r="HO8" s="248"/>
      <c r="HP8" s="248"/>
      <c r="HQ8" s="248"/>
      <c r="HR8" s="248"/>
      <c r="HS8" s="248"/>
      <c r="HT8" s="248"/>
      <c r="HU8" s="248"/>
      <c r="HV8" s="248"/>
      <c r="HW8" s="248"/>
      <c r="HX8" s="248"/>
      <c r="HY8" s="248"/>
      <c r="HZ8" s="248"/>
      <c r="IA8" s="248"/>
      <c r="IB8" s="248"/>
      <c r="IC8" s="248"/>
      <c r="ID8" s="248"/>
      <c r="IE8" s="248"/>
      <c r="IF8" s="248"/>
      <c r="IG8" s="248"/>
      <c r="IH8" s="248"/>
      <c r="II8" s="248"/>
      <c r="IJ8" s="248"/>
      <c r="IK8" s="248"/>
      <c r="IL8" s="248"/>
      <c r="IM8" s="248"/>
      <c r="IN8" s="248"/>
      <c r="IO8" s="248"/>
      <c r="IP8" s="248"/>
      <c r="IQ8" s="248"/>
      <c r="IR8" s="248"/>
      <c r="IS8" s="248"/>
      <c r="IT8" s="248"/>
      <c r="IU8" s="248"/>
      <c r="IV8" s="248"/>
      <c r="IW8" s="248"/>
      <c r="IX8" s="248"/>
      <c r="IY8" s="248"/>
    </row>
    <row r="9" spans="1:259" s="247" customFormat="1" ht="23.25" customHeight="1">
      <c r="A9" s="248"/>
      <c r="B9" s="262"/>
      <c r="C9" s="248"/>
      <c r="D9" s="248"/>
      <c r="E9" s="248" t="s">
        <v>62</v>
      </c>
      <c r="F9" s="248"/>
      <c r="G9" s="248"/>
      <c r="H9" s="248"/>
      <c r="K9" s="248" t="s">
        <v>184</v>
      </c>
      <c r="L9" s="248"/>
      <c r="M9" s="248"/>
      <c r="N9" s="248"/>
      <c r="O9" s="248"/>
      <c r="P9" s="248"/>
      <c r="Q9" s="248" t="s">
        <v>178</v>
      </c>
      <c r="R9" s="248"/>
      <c r="S9" s="248" t="s">
        <v>173</v>
      </c>
      <c r="T9" s="248"/>
      <c r="U9" s="248" t="s">
        <v>220</v>
      </c>
      <c r="V9" s="248"/>
      <c r="W9" s="248" t="s">
        <v>181</v>
      </c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48"/>
      <c r="BC9" s="248"/>
      <c r="BD9" s="248"/>
      <c r="BE9" s="248"/>
      <c r="BF9" s="248"/>
      <c r="BG9" s="248"/>
      <c r="BH9" s="248"/>
      <c r="BI9" s="248"/>
      <c r="BJ9" s="248"/>
      <c r="BK9" s="248"/>
      <c r="BL9" s="248"/>
      <c r="BM9" s="248"/>
      <c r="BN9" s="248"/>
      <c r="BO9" s="248"/>
      <c r="BP9" s="248"/>
      <c r="BQ9" s="248"/>
      <c r="BR9" s="248"/>
      <c r="BS9" s="248"/>
      <c r="BT9" s="248"/>
      <c r="BU9" s="248"/>
      <c r="BV9" s="248"/>
      <c r="BW9" s="248"/>
      <c r="BX9" s="248"/>
      <c r="BY9" s="248"/>
      <c r="BZ9" s="248"/>
      <c r="CA9" s="248"/>
      <c r="CB9" s="248"/>
      <c r="CC9" s="248"/>
      <c r="CD9" s="248"/>
      <c r="CE9" s="248"/>
      <c r="CF9" s="248"/>
      <c r="CG9" s="248"/>
      <c r="CH9" s="248"/>
      <c r="CI9" s="248"/>
      <c r="CJ9" s="248"/>
      <c r="CK9" s="248"/>
      <c r="CL9" s="248"/>
      <c r="CM9" s="248"/>
      <c r="CN9" s="248"/>
      <c r="CO9" s="248"/>
      <c r="CP9" s="248"/>
      <c r="CQ9" s="248"/>
      <c r="CR9" s="248"/>
      <c r="CS9" s="248"/>
      <c r="CT9" s="248"/>
      <c r="CU9" s="248"/>
      <c r="CV9" s="248"/>
      <c r="CW9" s="248"/>
      <c r="CX9" s="248"/>
      <c r="CY9" s="248"/>
      <c r="CZ9" s="248"/>
      <c r="DA9" s="248"/>
      <c r="DB9" s="248"/>
      <c r="DC9" s="248"/>
      <c r="DD9" s="248"/>
      <c r="DE9" s="248"/>
      <c r="DF9" s="248"/>
      <c r="DG9" s="248"/>
      <c r="DH9" s="248"/>
      <c r="DI9" s="248"/>
      <c r="DJ9" s="248"/>
      <c r="DK9" s="248"/>
      <c r="DL9" s="248"/>
      <c r="DM9" s="248"/>
      <c r="DN9" s="248"/>
      <c r="DO9" s="248"/>
      <c r="DP9" s="248"/>
      <c r="DQ9" s="248"/>
      <c r="DR9" s="248"/>
      <c r="DS9" s="248"/>
      <c r="DT9" s="248"/>
      <c r="DU9" s="248"/>
      <c r="DV9" s="248"/>
      <c r="DW9" s="248"/>
      <c r="DX9" s="248"/>
      <c r="DY9" s="248"/>
      <c r="DZ9" s="248"/>
      <c r="EA9" s="248"/>
      <c r="EB9" s="248"/>
      <c r="EC9" s="248"/>
      <c r="ED9" s="248"/>
      <c r="EE9" s="248"/>
      <c r="EF9" s="248"/>
      <c r="EG9" s="248"/>
      <c r="EH9" s="248"/>
      <c r="EI9" s="248"/>
      <c r="EJ9" s="248"/>
      <c r="EK9" s="248"/>
      <c r="EL9" s="248"/>
      <c r="EM9" s="248"/>
      <c r="EN9" s="248"/>
      <c r="EO9" s="248"/>
      <c r="EP9" s="248"/>
      <c r="EQ9" s="248"/>
      <c r="ER9" s="248"/>
      <c r="ES9" s="248"/>
      <c r="ET9" s="248"/>
      <c r="EU9" s="248"/>
      <c r="EV9" s="248"/>
      <c r="EW9" s="248"/>
      <c r="EX9" s="248"/>
      <c r="EY9" s="248"/>
      <c r="EZ9" s="248"/>
      <c r="FA9" s="248"/>
      <c r="FB9" s="248"/>
      <c r="FC9" s="248"/>
      <c r="FD9" s="248"/>
      <c r="FE9" s="248"/>
      <c r="FF9" s="248"/>
      <c r="FG9" s="248"/>
      <c r="FH9" s="248"/>
      <c r="FI9" s="248"/>
      <c r="FJ9" s="248"/>
      <c r="FK9" s="248"/>
      <c r="FL9" s="248"/>
      <c r="FM9" s="248"/>
      <c r="FN9" s="248"/>
      <c r="FO9" s="248"/>
      <c r="FP9" s="248"/>
      <c r="FQ9" s="248"/>
      <c r="FR9" s="248"/>
      <c r="FS9" s="248"/>
      <c r="FT9" s="248"/>
      <c r="FU9" s="248"/>
      <c r="FV9" s="248"/>
      <c r="FW9" s="248"/>
      <c r="FX9" s="248"/>
      <c r="FY9" s="248"/>
      <c r="FZ9" s="248"/>
      <c r="GA9" s="248"/>
      <c r="GB9" s="248"/>
      <c r="GC9" s="248"/>
      <c r="GD9" s="248"/>
      <c r="GE9" s="248"/>
      <c r="GF9" s="248"/>
      <c r="GG9" s="248"/>
      <c r="GH9" s="248"/>
      <c r="GI9" s="248"/>
      <c r="GJ9" s="248"/>
      <c r="GK9" s="248"/>
      <c r="GL9" s="248"/>
      <c r="GM9" s="248"/>
      <c r="GN9" s="248"/>
      <c r="GO9" s="248"/>
      <c r="GP9" s="248"/>
      <c r="GQ9" s="248"/>
      <c r="GR9" s="248"/>
      <c r="GS9" s="248"/>
      <c r="GT9" s="248"/>
      <c r="GU9" s="248"/>
      <c r="GV9" s="248"/>
      <c r="GW9" s="248"/>
      <c r="GX9" s="248"/>
      <c r="GY9" s="248"/>
      <c r="GZ9" s="248"/>
      <c r="HA9" s="248"/>
      <c r="HB9" s="248"/>
      <c r="HC9" s="248"/>
      <c r="HD9" s="248"/>
      <c r="HE9" s="248"/>
      <c r="HF9" s="248"/>
      <c r="HG9" s="248"/>
      <c r="HH9" s="248"/>
      <c r="HI9" s="248"/>
      <c r="HJ9" s="248"/>
      <c r="HK9" s="248"/>
      <c r="HL9" s="248"/>
      <c r="HM9" s="248"/>
      <c r="HN9" s="248"/>
      <c r="HO9" s="248"/>
      <c r="HP9" s="248"/>
      <c r="HQ9" s="248"/>
      <c r="HR9" s="248"/>
      <c r="HS9" s="248"/>
      <c r="HT9" s="248"/>
      <c r="HU9" s="248"/>
      <c r="HV9" s="248"/>
      <c r="HW9" s="248"/>
      <c r="HX9" s="248"/>
      <c r="HY9" s="248"/>
      <c r="HZ9" s="248"/>
      <c r="IA9" s="248"/>
      <c r="IB9" s="248"/>
      <c r="IC9" s="248"/>
      <c r="ID9" s="248"/>
      <c r="IE9" s="248"/>
      <c r="IF9" s="248"/>
      <c r="IG9" s="248"/>
      <c r="IH9" s="248"/>
      <c r="II9" s="248"/>
      <c r="IJ9" s="248"/>
      <c r="IK9" s="248"/>
      <c r="IL9" s="248"/>
      <c r="IM9" s="248"/>
      <c r="IN9" s="248"/>
      <c r="IO9" s="248"/>
      <c r="IP9" s="248"/>
      <c r="IQ9" s="248"/>
      <c r="IR9" s="248"/>
      <c r="IS9" s="248"/>
      <c r="IT9" s="248"/>
      <c r="IU9" s="248"/>
      <c r="IV9" s="248"/>
      <c r="IW9" s="248"/>
      <c r="IX9" s="248"/>
      <c r="IY9" s="248"/>
    </row>
    <row r="10" spans="1:259" s="247" customFormat="1" ht="23.25" customHeight="1">
      <c r="A10" s="248"/>
      <c r="B10" s="262"/>
      <c r="C10" s="248"/>
      <c r="D10" s="248"/>
      <c r="E10" s="248" t="s">
        <v>183</v>
      </c>
      <c r="F10" s="248"/>
      <c r="G10" s="248" t="s">
        <v>221</v>
      </c>
      <c r="H10" s="248"/>
      <c r="I10" s="248" t="s">
        <v>185</v>
      </c>
      <c r="J10" s="248"/>
      <c r="K10" s="248" t="s">
        <v>222</v>
      </c>
      <c r="L10" s="248"/>
      <c r="M10" s="248" t="s">
        <v>186</v>
      </c>
      <c r="N10" s="248"/>
      <c r="O10" s="248"/>
      <c r="P10" s="248"/>
      <c r="Q10" s="248" t="s">
        <v>187</v>
      </c>
      <c r="R10" s="248"/>
      <c r="S10" s="248" t="s">
        <v>223</v>
      </c>
      <c r="T10" s="248"/>
      <c r="U10" s="248" t="s">
        <v>224</v>
      </c>
      <c r="V10" s="248"/>
      <c r="W10" s="248" t="s">
        <v>190</v>
      </c>
      <c r="X10" s="248"/>
      <c r="Y10" s="248" t="s">
        <v>192</v>
      </c>
      <c r="Z10" s="248"/>
      <c r="AA10" s="248"/>
      <c r="AB10" s="248"/>
      <c r="AC10" s="248"/>
      <c r="AD10" s="248"/>
      <c r="AE10" s="248"/>
      <c r="AF10" s="248"/>
      <c r="AG10" s="248"/>
      <c r="AH10" s="248"/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248"/>
      <c r="AY10" s="248"/>
      <c r="AZ10" s="248"/>
      <c r="BA10" s="248"/>
      <c r="BB10" s="248"/>
      <c r="BC10" s="248"/>
      <c r="BD10" s="248"/>
      <c r="BE10" s="248"/>
      <c r="BF10" s="248"/>
      <c r="BG10" s="248"/>
      <c r="BH10" s="248"/>
      <c r="BI10" s="248"/>
      <c r="BJ10" s="248"/>
      <c r="BK10" s="248"/>
      <c r="BL10" s="248"/>
      <c r="BM10" s="248"/>
      <c r="BN10" s="248"/>
      <c r="BO10" s="248"/>
      <c r="BP10" s="248"/>
      <c r="BQ10" s="248"/>
      <c r="BR10" s="248"/>
      <c r="BS10" s="248"/>
      <c r="BT10" s="248"/>
      <c r="BU10" s="248"/>
      <c r="BV10" s="248"/>
      <c r="BW10" s="248"/>
      <c r="BX10" s="248"/>
      <c r="BY10" s="248"/>
      <c r="BZ10" s="248"/>
      <c r="CA10" s="248"/>
      <c r="CB10" s="248"/>
      <c r="CC10" s="248"/>
      <c r="CD10" s="248"/>
      <c r="CE10" s="248"/>
      <c r="CF10" s="248"/>
      <c r="CG10" s="248"/>
      <c r="CH10" s="248"/>
      <c r="CI10" s="248"/>
      <c r="CJ10" s="248"/>
      <c r="CK10" s="248"/>
      <c r="CL10" s="248"/>
      <c r="CM10" s="248"/>
      <c r="CN10" s="248"/>
      <c r="CO10" s="248"/>
      <c r="CP10" s="248"/>
      <c r="CQ10" s="248"/>
      <c r="CR10" s="248"/>
      <c r="CS10" s="248"/>
      <c r="CT10" s="248"/>
      <c r="CU10" s="248"/>
      <c r="CV10" s="248"/>
      <c r="CW10" s="248"/>
      <c r="CX10" s="248"/>
      <c r="CY10" s="248"/>
      <c r="CZ10" s="248"/>
      <c r="DA10" s="248"/>
      <c r="DB10" s="248"/>
      <c r="DC10" s="248"/>
      <c r="DD10" s="248"/>
      <c r="DE10" s="248"/>
      <c r="DF10" s="248"/>
      <c r="DG10" s="248"/>
      <c r="DH10" s="248"/>
      <c r="DI10" s="248"/>
      <c r="DJ10" s="248"/>
      <c r="DK10" s="248"/>
      <c r="DL10" s="248"/>
      <c r="DM10" s="248"/>
      <c r="DN10" s="248"/>
      <c r="DO10" s="248"/>
      <c r="DP10" s="248"/>
      <c r="DQ10" s="248"/>
      <c r="DR10" s="248"/>
      <c r="DS10" s="248"/>
      <c r="DT10" s="248"/>
      <c r="DU10" s="248"/>
      <c r="DV10" s="248"/>
      <c r="DW10" s="248"/>
      <c r="DX10" s="248"/>
      <c r="DY10" s="248"/>
      <c r="DZ10" s="248"/>
      <c r="EA10" s="248"/>
      <c r="EB10" s="248"/>
      <c r="EC10" s="248"/>
      <c r="ED10" s="248"/>
      <c r="EE10" s="248"/>
      <c r="EF10" s="248"/>
      <c r="EG10" s="248"/>
      <c r="EH10" s="248"/>
      <c r="EI10" s="248"/>
      <c r="EJ10" s="248"/>
      <c r="EK10" s="248"/>
      <c r="EL10" s="248"/>
      <c r="EM10" s="248"/>
      <c r="EN10" s="248"/>
      <c r="EO10" s="248"/>
      <c r="EP10" s="248"/>
      <c r="EQ10" s="248"/>
      <c r="ER10" s="248"/>
      <c r="ES10" s="248"/>
      <c r="ET10" s="248"/>
      <c r="EU10" s="248"/>
      <c r="EV10" s="248"/>
      <c r="EW10" s="248"/>
      <c r="EX10" s="248"/>
      <c r="EY10" s="248"/>
      <c r="EZ10" s="248"/>
      <c r="FA10" s="248"/>
      <c r="FB10" s="248"/>
      <c r="FC10" s="248"/>
      <c r="FD10" s="248"/>
      <c r="FE10" s="248"/>
      <c r="FF10" s="248"/>
      <c r="FG10" s="248"/>
      <c r="FH10" s="248"/>
      <c r="FI10" s="248"/>
      <c r="FJ10" s="248"/>
      <c r="FK10" s="248"/>
      <c r="FL10" s="248"/>
      <c r="FM10" s="248"/>
      <c r="FN10" s="248"/>
      <c r="FO10" s="248"/>
      <c r="FP10" s="248"/>
      <c r="FQ10" s="248"/>
      <c r="FR10" s="248"/>
      <c r="FS10" s="248"/>
      <c r="FT10" s="248"/>
      <c r="FU10" s="248"/>
      <c r="FV10" s="248"/>
      <c r="FW10" s="248"/>
      <c r="FX10" s="248"/>
      <c r="FY10" s="248"/>
      <c r="FZ10" s="248"/>
      <c r="GA10" s="248"/>
      <c r="GB10" s="248"/>
      <c r="GC10" s="248"/>
      <c r="GD10" s="248"/>
      <c r="GE10" s="248"/>
      <c r="GF10" s="248"/>
      <c r="GG10" s="248"/>
      <c r="GH10" s="248"/>
      <c r="GI10" s="248"/>
      <c r="GJ10" s="248"/>
      <c r="GK10" s="248"/>
      <c r="GL10" s="248"/>
      <c r="GM10" s="248"/>
      <c r="GN10" s="248"/>
      <c r="GO10" s="248"/>
      <c r="GP10" s="248"/>
      <c r="GQ10" s="248"/>
      <c r="GR10" s="248"/>
      <c r="GS10" s="248"/>
      <c r="GT10" s="248"/>
      <c r="GU10" s="248"/>
      <c r="GV10" s="248"/>
      <c r="GW10" s="248"/>
      <c r="GX10" s="248"/>
      <c r="GY10" s="248"/>
      <c r="GZ10" s="248"/>
      <c r="HA10" s="248"/>
      <c r="HB10" s="248"/>
      <c r="HC10" s="248"/>
      <c r="HD10" s="248"/>
      <c r="HE10" s="248"/>
      <c r="HF10" s="248"/>
      <c r="HG10" s="248"/>
      <c r="HH10" s="248"/>
      <c r="HI10" s="248"/>
      <c r="HJ10" s="248"/>
      <c r="HK10" s="248"/>
      <c r="HL10" s="248"/>
      <c r="HM10" s="248"/>
      <c r="HN10" s="248"/>
      <c r="HO10" s="248"/>
      <c r="HP10" s="248"/>
      <c r="HQ10" s="248"/>
      <c r="HR10" s="248"/>
      <c r="HS10" s="248"/>
      <c r="HT10" s="248"/>
      <c r="HU10" s="248"/>
      <c r="HV10" s="248"/>
      <c r="HW10" s="248"/>
      <c r="HX10" s="248"/>
      <c r="HY10" s="248"/>
      <c r="HZ10" s="248"/>
      <c r="IA10" s="248"/>
      <c r="IB10" s="248"/>
      <c r="IC10" s="248"/>
      <c r="ID10" s="248"/>
      <c r="IE10" s="248"/>
      <c r="IF10" s="248"/>
      <c r="IG10" s="248"/>
      <c r="IH10" s="248"/>
      <c r="II10" s="248"/>
      <c r="IJ10" s="248"/>
      <c r="IK10" s="248"/>
      <c r="IL10" s="248"/>
      <c r="IM10" s="248"/>
      <c r="IN10" s="248"/>
      <c r="IO10" s="248"/>
      <c r="IP10" s="248"/>
      <c r="IQ10" s="248"/>
      <c r="IR10" s="248"/>
      <c r="IS10" s="248"/>
      <c r="IT10" s="248"/>
      <c r="IU10" s="248"/>
      <c r="IV10" s="248"/>
      <c r="IW10" s="248"/>
      <c r="IX10" s="248"/>
      <c r="IY10" s="248"/>
    </row>
    <row r="11" spans="1:259" s="247" customFormat="1" ht="23.25" customHeight="1">
      <c r="A11" s="248"/>
      <c r="B11" s="262" t="s">
        <v>7</v>
      </c>
      <c r="C11" s="248"/>
      <c r="D11" s="262" t="s">
        <v>7</v>
      </c>
      <c r="E11" s="248" t="s">
        <v>193</v>
      </c>
      <c r="F11" s="248"/>
      <c r="G11" s="248" t="s">
        <v>225</v>
      </c>
      <c r="H11" s="248"/>
      <c r="I11" s="248" t="s">
        <v>195</v>
      </c>
      <c r="J11" s="248"/>
      <c r="K11" s="248" t="s">
        <v>226</v>
      </c>
      <c r="L11" s="248"/>
      <c r="M11" s="248" t="s">
        <v>196</v>
      </c>
      <c r="N11" s="248"/>
      <c r="O11" s="248" t="s">
        <v>197</v>
      </c>
      <c r="P11" s="248"/>
      <c r="Q11" s="248" t="s">
        <v>198</v>
      </c>
      <c r="R11" s="248"/>
      <c r="S11" s="248" t="s">
        <v>227</v>
      </c>
      <c r="T11" s="248"/>
      <c r="U11" s="248" t="s">
        <v>228</v>
      </c>
      <c r="V11" s="248"/>
      <c r="W11" s="248" t="s">
        <v>201</v>
      </c>
      <c r="X11" s="248"/>
      <c r="Y11" s="248" t="s">
        <v>203</v>
      </c>
      <c r="Z11" s="248"/>
      <c r="AA11" s="248"/>
      <c r="AB11" s="248"/>
      <c r="AC11" s="248"/>
      <c r="AD11" s="248"/>
      <c r="AE11" s="248"/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48"/>
      <c r="BB11" s="248"/>
      <c r="BC11" s="248"/>
      <c r="BD11" s="248"/>
      <c r="BE11" s="248"/>
      <c r="BF11" s="248"/>
      <c r="BG11" s="248"/>
      <c r="BH11" s="248"/>
      <c r="BI11" s="248"/>
      <c r="BJ11" s="248"/>
      <c r="BK11" s="248"/>
      <c r="BL11" s="248"/>
      <c r="BM11" s="248"/>
      <c r="BN11" s="248"/>
      <c r="BO11" s="248"/>
      <c r="BP11" s="248"/>
      <c r="BQ11" s="248"/>
      <c r="BR11" s="248"/>
      <c r="BS11" s="248"/>
      <c r="BT11" s="248"/>
      <c r="BU11" s="248"/>
      <c r="BV11" s="248"/>
      <c r="BW11" s="248"/>
      <c r="BX11" s="248"/>
      <c r="BY11" s="248"/>
      <c r="BZ11" s="248"/>
      <c r="CA11" s="248"/>
      <c r="CB11" s="248"/>
      <c r="CC11" s="248"/>
      <c r="CD11" s="248"/>
      <c r="CE11" s="248"/>
      <c r="CF11" s="248"/>
      <c r="CG11" s="248"/>
      <c r="CH11" s="248"/>
      <c r="CI11" s="248"/>
      <c r="CJ11" s="248"/>
      <c r="CK11" s="248"/>
      <c r="CL11" s="248"/>
      <c r="CM11" s="248"/>
      <c r="CN11" s="248"/>
      <c r="CO11" s="248"/>
      <c r="CP11" s="248"/>
      <c r="CQ11" s="248"/>
      <c r="CR11" s="248"/>
      <c r="CS11" s="248"/>
      <c r="CT11" s="248"/>
      <c r="CU11" s="248"/>
      <c r="CV11" s="248"/>
      <c r="CW11" s="248"/>
      <c r="CX11" s="248"/>
      <c r="CY11" s="248"/>
      <c r="CZ11" s="248"/>
      <c r="DA11" s="248"/>
      <c r="DB11" s="248"/>
      <c r="DC11" s="248"/>
      <c r="DD11" s="248"/>
      <c r="DE11" s="248"/>
      <c r="DF11" s="248"/>
      <c r="DG11" s="248"/>
      <c r="DH11" s="248"/>
      <c r="DI11" s="248"/>
      <c r="DJ11" s="248"/>
      <c r="DK11" s="248"/>
      <c r="DL11" s="248"/>
      <c r="DM11" s="248"/>
      <c r="DN11" s="248"/>
      <c r="DO11" s="248"/>
      <c r="DP11" s="248"/>
      <c r="DQ11" s="248"/>
      <c r="DR11" s="248"/>
      <c r="DS11" s="248"/>
      <c r="DT11" s="248"/>
      <c r="DU11" s="248"/>
      <c r="DV11" s="248"/>
      <c r="DW11" s="248"/>
      <c r="DX11" s="248"/>
      <c r="DY11" s="248"/>
      <c r="DZ11" s="248"/>
      <c r="EA11" s="248"/>
      <c r="EB11" s="248"/>
      <c r="EC11" s="248"/>
      <c r="ED11" s="248"/>
      <c r="EE11" s="248"/>
      <c r="EF11" s="248"/>
      <c r="EG11" s="248"/>
      <c r="EH11" s="248"/>
      <c r="EI11" s="248"/>
      <c r="EJ11" s="248"/>
      <c r="EK11" s="248"/>
      <c r="EL11" s="248"/>
      <c r="EM11" s="248"/>
      <c r="EN11" s="248"/>
      <c r="EO11" s="248"/>
      <c r="EP11" s="248"/>
      <c r="EQ11" s="248"/>
      <c r="ER11" s="248"/>
      <c r="ES11" s="248"/>
      <c r="ET11" s="248"/>
      <c r="EU11" s="248"/>
      <c r="EV11" s="248"/>
      <c r="EW11" s="248"/>
      <c r="EX11" s="248"/>
      <c r="EY11" s="248"/>
      <c r="EZ11" s="248"/>
      <c r="FA11" s="248"/>
      <c r="FB11" s="248"/>
      <c r="FC11" s="248"/>
      <c r="FD11" s="248"/>
      <c r="FE11" s="248"/>
      <c r="FF11" s="248"/>
      <c r="FG11" s="248"/>
      <c r="FH11" s="248"/>
      <c r="FI11" s="248"/>
      <c r="FJ11" s="248"/>
      <c r="FK11" s="248"/>
      <c r="FL11" s="248"/>
      <c r="FM11" s="248"/>
      <c r="FN11" s="248"/>
      <c r="FO11" s="248"/>
      <c r="FP11" s="248"/>
      <c r="FQ11" s="248"/>
      <c r="FR11" s="248"/>
      <c r="FS11" s="248"/>
      <c r="FT11" s="248"/>
      <c r="FU11" s="248"/>
      <c r="FV11" s="248"/>
      <c r="FW11" s="248"/>
      <c r="FX11" s="248"/>
      <c r="FY11" s="248"/>
      <c r="FZ11" s="248"/>
      <c r="GA11" s="248"/>
      <c r="GB11" s="248"/>
      <c r="GC11" s="248"/>
      <c r="GD11" s="248"/>
      <c r="GE11" s="248"/>
      <c r="GF11" s="248"/>
      <c r="GG11" s="248"/>
      <c r="GH11" s="248"/>
      <c r="GI11" s="248"/>
      <c r="GJ11" s="248"/>
      <c r="GK11" s="248"/>
      <c r="GL11" s="248"/>
      <c r="GM11" s="248"/>
      <c r="GN11" s="248"/>
      <c r="GO11" s="248"/>
      <c r="GP11" s="248"/>
      <c r="GQ11" s="248"/>
      <c r="GR11" s="248"/>
      <c r="GS11" s="248"/>
      <c r="GT11" s="248"/>
      <c r="GU11" s="248"/>
      <c r="GV11" s="248"/>
      <c r="GW11" s="248"/>
      <c r="GX11" s="248"/>
      <c r="GY11" s="248"/>
      <c r="GZ11" s="248"/>
      <c r="HA11" s="248"/>
      <c r="HB11" s="248"/>
      <c r="HC11" s="248"/>
      <c r="HD11" s="248"/>
      <c r="HE11" s="248"/>
      <c r="HF11" s="248"/>
      <c r="HG11" s="248"/>
      <c r="HH11" s="248"/>
      <c r="HI11" s="248"/>
      <c r="HJ11" s="248"/>
      <c r="HK11" s="248"/>
      <c r="HL11" s="248"/>
      <c r="HM11" s="248"/>
      <c r="HN11" s="248"/>
      <c r="HO11" s="248"/>
      <c r="HP11" s="248"/>
      <c r="HQ11" s="248"/>
      <c r="HR11" s="248"/>
      <c r="HS11" s="248"/>
      <c r="HT11" s="248"/>
      <c r="HU11" s="248"/>
      <c r="HV11" s="248"/>
      <c r="HW11" s="248"/>
      <c r="HX11" s="248"/>
      <c r="HY11" s="248"/>
      <c r="HZ11" s="248"/>
      <c r="IA11" s="248"/>
      <c r="IB11" s="248"/>
      <c r="IC11" s="248"/>
      <c r="ID11" s="248"/>
      <c r="IE11" s="248"/>
      <c r="IF11" s="248"/>
      <c r="IG11" s="248"/>
      <c r="IH11" s="248"/>
      <c r="II11" s="248"/>
      <c r="IJ11" s="248"/>
      <c r="IK11" s="248"/>
      <c r="IL11" s="248"/>
      <c r="IM11" s="248"/>
      <c r="IN11" s="248"/>
      <c r="IO11" s="248"/>
      <c r="IP11" s="248"/>
      <c r="IQ11" s="248"/>
      <c r="IR11" s="248"/>
      <c r="IS11" s="248"/>
      <c r="IT11" s="248"/>
      <c r="IU11" s="248"/>
      <c r="IV11" s="248"/>
      <c r="IW11" s="248"/>
      <c r="IX11" s="248"/>
      <c r="IY11" s="248"/>
    </row>
    <row r="12" spans="1:259" s="247" customFormat="1" ht="23.25" customHeight="1">
      <c r="A12" s="248"/>
      <c r="B12" s="262"/>
      <c r="C12" s="248"/>
      <c r="D12" s="248"/>
      <c r="E12" s="393" t="s">
        <v>9</v>
      </c>
      <c r="F12" s="393"/>
      <c r="G12" s="393"/>
      <c r="H12" s="393"/>
      <c r="I12" s="393"/>
      <c r="J12" s="393"/>
      <c r="K12" s="393"/>
      <c r="L12" s="393"/>
      <c r="M12" s="393"/>
      <c r="N12" s="393"/>
      <c r="O12" s="393"/>
      <c r="P12" s="393"/>
      <c r="Q12" s="393"/>
      <c r="R12" s="393"/>
      <c r="S12" s="393"/>
      <c r="T12" s="393"/>
      <c r="U12" s="393"/>
      <c r="V12" s="393"/>
      <c r="W12" s="393"/>
      <c r="X12" s="393"/>
      <c r="Y12" s="393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48"/>
      <c r="BB12" s="248"/>
      <c r="BC12" s="248"/>
      <c r="BD12" s="248"/>
      <c r="BE12" s="248"/>
      <c r="BF12" s="248"/>
      <c r="BG12" s="248"/>
      <c r="BH12" s="248"/>
      <c r="BI12" s="248"/>
      <c r="BJ12" s="248"/>
      <c r="BK12" s="248"/>
      <c r="BL12" s="248"/>
      <c r="BM12" s="248"/>
      <c r="BN12" s="248"/>
      <c r="BO12" s="248"/>
      <c r="BP12" s="248"/>
      <c r="BQ12" s="248"/>
      <c r="BR12" s="248"/>
      <c r="BS12" s="248"/>
      <c r="BT12" s="248"/>
      <c r="BU12" s="248"/>
      <c r="BV12" s="248"/>
      <c r="BW12" s="248"/>
      <c r="BX12" s="248"/>
      <c r="BY12" s="248"/>
      <c r="BZ12" s="248"/>
      <c r="CA12" s="248"/>
      <c r="CB12" s="248"/>
      <c r="CC12" s="248"/>
      <c r="CD12" s="248"/>
      <c r="CE12" s="248"/>
      <c r="CF12" s="248"/>
      <c r="CG12" s="248"/>
      <c r="CH12" s="248"/>
      <c r="CI12" s="248"/>
      <c r="CJ12" s="248"/>
      <c r="CK12" s="248"/>
      <c r="CL12" s="248"/>
      <c r="CM12" s="248"/>
      <c r="CN12" s="248"/>
      <c r="CO12" s="248"/>
      <c r="CP12" s="248"/>
      <c r="CQ12" s="248"/>
      <c r="CR12" s="248"/>
      <c r="CS12" s="248"/>
      <c r="CT12" s="248"/>
      <c r="CU12" s="248"/>
      <c r="CV12" s="248"/>
      <c r="CW12" s="248"/>
      <c r="CX12" s="248"/>
      <c r="CY12" s="248"/>
      <c r="CZ12" s="248"/>
      <c r="DA12" s="248"/>
      <c r="DB12" s="248"/>
      <c r="DC12" s="248"/>
      <c r="DD12" s="248"/>
      <c r="DE12" s="248"/>
      <c r="DF12" s="248"/>
      <c r="DG12" s="248"/>
      <c r="DH12" s="248"/>
      <c r="DI12" s="248"/>
      <c r="DJ12" s="248"/>
      <c r="DK12" s="248"/>
      <c r="DL12" s="248"/>
      <c r="DM12" s="248"/>
      <c r="DN12" s="248"/>
      <c r="DO12" s="248"/>
      <c r="DP12" s="248"/>
      <c r="DQ12" s="248"/>
      <c r="DR12" s="248"/>
      <c r="DS12" s="248"/>
      <c r="DT12" s="248"/>
      <c r="DU12" s="248"/>
      <c r="DV12" s="248"/>
      <c r="DW12" s="248"/>
      <c r="DX12" s="248"/>
      <c r="DY12" s="248"/>
      <c r="DZ12" s="248"/>
      <c r="EA12" s="248"/>
      <c r="EB12" s="248"/>
      <c r="EC12" s="248"/>
      <c r="ED12" s="248"/>
      <c r="EE12" s="248"/>
      <c r="EF12" s="248"/>
      <c r="EG12" s="248"/>
      <c r="EH12" s="248"/>
      <c r="EI12" s="248"/>
      <c r="EJ12" s="248"/>
      <c r="EK12" s="248"/>
      <c r="EL12" s="248"/>
      <c r="EM12" s="248"/>
      <c r="EN12" s="248"/>
      <c r="EO12" s="248"/>
      <c r="EP12" s="248"/>
      <c r="EQ12" s="248"/>
      <c r="ER12" s="248"/>
      <c r="ES12" s="248"/>
      <c r="ET12" s="248"/>
      <c r="EU12" s="248"/>
      <c r="EV12" s="248"/>
      <c r="EW12" s="248"/>
      <c r="EX12" s="248"/>
      <c r="EY12" s="248"/>
      <c r="EZ12" s="248"/>
      <c r="FA12" s="248"/>
      <c r="FB12" s="248"/>
      <c r="FC12" s="248"/>
      <c r="FD12" s="248"/>
      <c r="FE12" s="248"/>
      <c r="FF12" s="248"/>
      <c r="FG12" s="248"/>
      <c r="FH12" s="248"/>
      <c r="FI12" s="248"/>
      <c r="FJ12" s="248"/>
      <c r="FK12" s="248"/>
      <c r="FL12" s="248"/>
      <c r="FM12" s="248"/>
      <c r="FN12" s="248"/>
      <c r="FO12" s="248"/>
      <c r="FP12" s="248"/>
      <c r="FQ12" s="248"/>
      <c r="FR12" s="248"/>
      <c r="FS12" s="248"/>
      <c r="FT12" s="248"/>
      <c r="FU12" s="248"/>
      <c r="FV12" s="248"/>
      <c r="FW12" s="248"/>
      <c r="FX12" s="248"/>
      <c r="FY12" s="248"/>
      <c r="FZ12" s="248"/>
      <c r="GA12" s="248"/>
      <c r="GB12" s="248"/>
      <c r="GC12" s="248"/>
      <c r="GD12" s="248"/>
      <c r="GE12" s="248"/>
      <c r="GF12" s="248"/>
      <c r="GG12" s="248"/>
      <c r="GH12" s="248"/>
      <c r="GI12" s="248"/>
      <c r="GJ12" s="248"/>
      <c r="GK12" s="248"/>
      <c r="GL12" s="248"/>
      <c r="GM12" s="248"/>
      <c r="GN12" s="248"/>
      <c r="GO12" s="248"/>
      <c r="GP12" s="248"/>
      <c r="GQ12" s="248"/>
      <c r="GR12" s="248"/>
      <c r="GS12" s="248"/>
      <c r="GT12" s="248"/>
      <c r="GU12" s="248"/>
      <c r="GV12" s="248"/>
      <c r="GW12" s="248"/>
      <c r="GX12" s="248"/>
      <c r="GY12" s="248"/>
      <c r="GZ12" s="248"/>
      <c r="HA12" s="248"/>
      <c r="HB12" s="248"/>
      <c r="HC12" s="248"/>
      <c r="HD12" s="248"/>
      <c r="HE12" s="248"/>
      <c r="HF12" s="248"/>
      <c r="HG12" s="248"/>
      <c r="HH12" s="248"/>
      <c r="HI12" s="248"/>
      <c r="HJ12" s="248"/>
      <c r="HK12" s="248"/>
      <c r="HL12" s="248"/>
      <c r="HM12" s="248"/>
      <c r="HN12" s="248"/>
      <c r="HO12" s="248"/>
      <c r="HP12" s="248"/>
      <c r="HQ12" s="248"/>
      <c r="HR12" s="248"/>
      <c r="HS12" s="248"/>
      <c r="HT12" s="248"/>
      <c r="HU12" s="248"/>
      <c r="HV12" s="248"/>
      <c r="HW12" s="248"/>
      <c r="HX12" s="248"/>
      <c r="HY12" s="248"/>
      <c r="HZ12" s="248"/>
      <c r="IA12" s="248"/>
      <c r="IB12" s="248"/>
      <c r="IC12" s="248"/>
      <c r="ID12" s="248"/>
      <c r="IE12" s="248"/>
      <c r="IF12" s="248"/>
      <c r="IG12" s="248"/>
      <c r="IH12" s="248"/>
      <c r="II12" s="248"/>
      <c r="IJ12" s="248"/>
      <c r="IK12" s="248"/>
      <c r="IL12" s="248"/>
      <c r="IM12" s="248"/>
      <c r="IN12" s="248"/>
      <c r="IO12" s="248"/>
      <c r="IP12" s="248"/>
      <c r="IQ12" s="248"/>
      <c r="IR12" s="248"/>
      <c r="IS12" s="248"/>
      <c r="IT12" s="248"/>
      <c r="IU12" s="248"/>
      <c r="IV12" s="248"/>
      <c r="IW12" s="248"/>
      <c r="IX12" s="248"/>
      <c r="IY12" s="248"/>
    </row>
    <row r="13" spans="1:259" s="247" customFormat="1" ht="23.25" customHeight="1">
      <c r="A13" s="281" t="s">
        <v>204</v>
      </c>
      <c r="B13" s="262"/>
      <c r="C13" s="248"/>
      <c r="D13" s="248"/>
      <c r="E13" s="262"/>
      <c r="F13" s="262"/>
      <c r="G13" s="262"/>
      <c r="H13" s="262"/>
      <c r="I13" s="262"/>
      <c r="J13" s="262"/>
      <c r="K13" s="262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2"/>
      <c r="X13" s="262"/>
      <c r="Y13" s="262"/>
      <c r="Z13" s="248"/>
      <c r="AA13" s="248"/>
      <c r="AB13" s="248"/>
      <c r="AC13" s="248"/>
      <c r="AD13" s="248"/>
      <c r="AE13" s="248"/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48"/>
      <c r="BB13" s="248"/>
      <c r="BC13" s="248"/>
      <c r="BD13" s="248"/>
      <c r="BE13" s="248"/>
      <c r="BF13" s="248"/>
      <c r="BG13" s="248"/>
      <c r="BH13" s="248"/>
      <c r="BI13" s="248"/>
      <c r="BJ13" s="248"/>
      <c r="BK13" s="248"/>
      <c r="BL13" s="248"/>
      <c r="BM13" s="248"/>
      <c r="BN13" s="248"/>
      <c r="BO13" s="248"/>
      <c r="BP13" s="248"/>
      <c r="BQ13" s="248"/>
      <c r="BR13" s="248"/>
      <c r="BS13" s="248"/>
      <c r="BT13" s="248"/>
      <c r="BU13" s="248"/>
      <c r="BV13" s="248"/>
      <c r="BW13" s="248"/>
      <c r="BX13" s="248"/>
      <c r="BY13" s="248"/>
      <c r="BZ13" s="248"/>
      <c r="CA13" s="248"/>
      <c r="CB13" s="248"/>
      <c r="CC13" s="248"/>
      <c r="CD13" s="248"/>
      <c r="CE13" s="248"/>
      <c r="CF13" s="248"/>
      <c r="CG13" s="248"/>
      <c r="CH13" s="248"/>
      <c r="CI13" s="248"/>
      <c r="CJ13" s="248"/>
      <c r="CK13" s="248"/>
      <c r="CL13" s="248"/>
      <c r="CM13" s="248"/>
      <c r="CN13" s="248"/>
      <c r="CO13" s="248"/>
      <c r="CP13" s="248"/>
      <c r="CQ13" s="248"/>
      <c r="CR13" s="248"/>
      <c r="CS13" s="248"/>
      <c r="CT13" s="248"/>
      <c r="CU13" s="248"/>
      <c r="CV13" s="248"/>
      <c r="CW13" s="248"/>
      <c r="CX13" s="248"/>
      <c r="CY13" s="248"/>
      <c r="CZ13" s="248"/>
      <c r="DA13" s="248"/>
      <c r="DB13" s="248"/>
      <c r="DC13" s="248"/>
      <c r="DD13" s="248"/>
      <c r="DE13" s="248"/>
      <c r="DF13" s="248"/>
      <c r="DG13" s="248"/>
      <c r="DH13" s="248"/>
      <c r="DI13" s="248"/>
      <c r="DJ13" s="248"/>
      <c r="DK13" s="248"/>
      <c r="DL13" s="248"/>
      <c r="DM13" s="248"/>
      <c r="DN13" s="248"/>
      <c r="DO13" s="248"/>
      <c r="DP13" s="248"/>
      <c r="DQ13" s="248"/>
      <c r="DR13" s="248"/>
      <c r="DS13" s="248"/>
      <c r="DT13" s="248"/>
      <c r="DU13" s="248"/>
      <c r="DV13" s="248"/>
      <c r="DW13" s="248"/>
      <c r="DX13" s="248"/>
      <c r="DY13" s="248"/>
      <c r="DZ13" s="248"/>
      <c r="EA13" s="248"/>
      <c r="EB13" s="248"/>
      <c r="EC13" s="248"/>
      <c r="ED13" s="248"/>
      <c r="EE13" s="248"/>
      <c r="EF13" s="248"/>
      <c r="EG13" s="248"/>
      <c r="EH13" s="248"/>
      <c r="EI13" s="248"/>
      <c r="EJ13" s="248"/>
      <c r="EK13" s="248"/>
      <c r="EL13" s="248"/>
      <c r="EM13" s="248"/>
      <c r="EN13" s="248"/>
      <c r="EO13" s="248"/>
      <c r="EP13" s="248"/>
      <c r="EQ13" s="248"/>
      <c r="ER13" s="248"/>
      <c r="ES13" s="248"/>
      <c r="ET13" s="248"/>
      <c r="EU13" s="248"/>
      <c r="EV13" s="248"/>
      <c r="EW13" s="248"/>
      <c r="EX13" s="248"/>
      <c r="EY13" s="248"/>
      <c r="EZ13" s="248"/>
      <c r="FA13" s="248"/>
      <c r="FB13" s="248"/>
      <c r="FC13" s="248"/>
      <c r="FD13" s="248"/>
      <c r="FE13" s="248"/>
      <c r="FF13" s="248"/>
      <c r="FG13" s="248"/>
      <c r="FH13" s="248"/>
      <c r="FI13" s="248"/>
      <c r="FJ13" s="248"/>
      <c r="FK13" s="248"/>
      <c r="FL13" s="248"/>
      <c r="FM13" s="248"/>
      <c r="FN13" s="248"/>
      <c r="FO13" s="248"/>
      <c r="FP13" s="248"/>
      <c r="FQ13" s="248"/>
      <c r="FR13" s="248"/>
      <c r="FS13" s="248"/>
      <c r="FT13" s="248"/>
      <c r="FU13" s="248"/>
      <c r="FV13" s="248"/>
      <c r="FW13" s="248"/>
      <c r="FX13" s="248"/>
      <c r="FY13" s="248"/>
      <c r="FZ13" s="248"/>
      <c r="GA13" s="248"/>
      <c r="GB13" s="248"/>
      <c r="GC13" s="248"/>
      <c r="GD13" s="248"/>
      <c r="GE13" s="248"/>
      <c r="GF13" s="248"/>
      <c r="GG13" s="248"/>
      <c r="GH13" s="248"/>
      <c r="GI13" s="248"/>
      <c r="GJ13" s="248"/>
      <c r="GK13" s="248"/>
      <c r="GL13" s="248"/>
      <c r="GM13" s="248"/>
      <c r="GN13" s="248"/>
      <c r="GO13" s="248"/>
      <c r="GP13" s="248"/>
      <c r="GQ13" s="248"/>
      <c r="GR13" s="248"/>
      <c r="GS13" s="248"/>
      <c r="GT13" s="248"/>
      <c r="GU13" s="248"/>
      <c r="GV13" s="248"/>
      <c r="GW13" s="248"/>
      <c r="GX13" s="248"/>
      <c r="GY13" s="248"/>
      <c r="GZ13" s="248"/>
      <c r="HA13" s="248"/>
      <c r="HB13" s="248"/>
      <c r="HC13" s="248"/>
      <c r="HD13" s="248"/>
      <c r="HE13" s="248"/>
      <c r="HF13" s="248"/>
      <c r="HG13" s="248"/>
      <c r="HH13" s="248"/>
      <c r="HI13" s="248"/>
      <c r="HJ13" s="248"/>
      <c r="HK13" s="248"/>
      <c r="HL13" s="248"/>
      <c r="HM13" s="248"/>
      <c r="HN13" s="248"/>
      <c r="HO13" s="248"/>
      <c r="HP13" s="248"/>
      <c r="HQ13" s="248"/>
      <c r="HR13" s="248"/>
      <c r="HS13" s="248"/>
      <c r="HT13" s="248"/>
      <c r="HU13" s="248"/>
      <c r="HV13" s="248"/>
      <c r="HW13" s="248"/>
      <c r="HX13" s="248"/>
      <c r="HY13" s="248"/>
      <c r="HZ13" s="248"/>
      <c r="IA13" s="248"/>
      <c r="IB13" s="248"/>
      <c r="IC13" s="248"/>
      <c r="ID13" s="248"/>
      <c r="IE13" s="248"/>
      <c r="IF13" s="248"/>
      <c r="IG13" s="248"/>
      <c r="IH13" s="248"/>
      <c r="II13" s="248"/>
      <c r="IJ13" s="248"/>
      <c r="IK13" s="248"/>
      <c r="IL13" s="248"/>
      <c r="IM13" s="248"/>
      <c r="IN13" s="248"/>
      <c r="IO13" s="248"/>
      <c r="IP13" s="248"/>
      <c r="IQ13" s="248"/>
      <c r="IR13" s="248"/>
      <c r="IS13" s="248"/>
      <c r="IT13" s="248"/>
      <c r="IU13" s="248"/>
      <c r="IV13" s="248"/>
      <c r="IW13" s="248"/>
      <c r="IX13" s="248"/>
      <c r="IY13" s="248"/>
    </row>
    <row r="14" spans="1:259" s="247" customFormat="1" ht="22.2">
      <c r="A14" s="281" t="s">
        <v>205</v>
      </c>
      <c r="B14" s="262"/>
      <c r="C14" s="248"/>
      <c r="D14" s="248"/>
      <c r="E14" s="275">
        <v>508448</v>
      </c>
      <c r="F14" s="275"/>
      <c r="G14" s="275">
        <v>694969</v>
      </c>
      <c r="H14" s="275"/>
      <c r="I14" s="275">
        <v>44033</v>
      </c>
      <c r="J14" s="275"/>
      <c r="K14" s="69">
        <v>50845</v>
      </c>
      <c r="L14" s="275"/>
      <c r="M14" s="275">
        <v>50845</v>
      </c>
      <c r="N14" s="275"/>
      <c r="O14" s="275">
        <v>2971777</v>
      </c>
      <c r="P14" s="275"/>
      <c r="Q14" s="275">
        <v>58849</v>
      </c>
      <c r="R14" s="275"/>
      <c r="S14" s="149">
        <v>-1209</v>
      </c>
      <c r="T14" s="275"/>
      <c r="U14" s="275">
        <v>24738</v>
      </c>
      <c r="V14" s="275"/>
      <c r="W14" s="275">
        <v>82378</v>
      </c>
      <c r="X14" s="91"/>
      <c r="Y14" s="91">
        <f>SUM(U14,S14,Q14,O14,M14,I14,G14,E14)</f>
        <v>4352450</v>
      </c>
      <c r="Z14" s="324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8"/>
      <c r="BA14" s="248"/>
      <c r="BB14" s="248"/>
      <c r="BC14" s="248"/>
      <c r="BD14" s="248"/>
      <c r="BE14" s="248"/>
      <c r="BF14" s="248"/>
      <c r="BG14" s="248"/>
      <c r="BH14" s="248"/>
      <c r="BI14" s="248"/>
      <c r="BJ14" s="248"/>
      <c r="BK14" s="248"/>
      <c r="BL14" s="248"/>
      <c r="BM14" s="248"/>
      <c r="BN14" s="248"/>
      <c r="BO14" s="248"/>
      <c r="BP14" s="248"/>
      <c r="BQ14" s="248"/>
      <c r="BR14" s="248"/>
      <c r="BS14" s="248"/>
      <c r="BT14" s="248"/>
      <c r="BU14" s="248"/>
      <c r="BV14" s="248"/>
      <c r="BW14" s="248"/>
      <c r="BX14" s="248"/>
      <c r="BY14" s="248"/>
      <c r="BZ14" s="248"/>
      <c r="CA14" s="248"/>
      <c r="CB14" s="248"/>
      <c r="CC14" s="248"/>
      <c r="CD14" s="248"/>
      <c r="CE14" s="248"/>
      <c r="CF14" s="248"/>
      <c r="CG14" s="248"/>
      <c r="CH14" s="248"/>
      <c r="CI14" s="248"/>
      <c r="CJ14" s="248"/>
      <c r="CK14" s="248"/>
      <c r="CL14" s="248"/>
      <c r="CM14" s="248"/>
      <c r="CN14" s="248"/>
      <c r="CO14" s="248"/>
      <c r="CP14" s="248"/>
      <c r="CQ14" s="248"/>
      <c r="CR14" s="248"/>
      <c r="CS14" s="248"/>
      <c r="CT14" s="248"/>
      <c r="CU14" s="248"/>
      <c r="CV14" s="248"/>
      <c r="CW14" s="248"/>
      <c r="CX14" s="248"/>
      <c r="CY14" s="248"/>
      <c r="CZ14" s="248"/>
      <c r="DA14" s="248"/>
      <c r="DB14" s="248"/>
      <c r="DC14" s="248"/>
      <c r="DD14" s="248"/>
      <c r="DE14" s="248"/>
      <c r="DF14" s="248"/>
      <c r="DG14" s="248"/>
      <c r="DH14" s="248"/>
      <c r="DI14" s="248"/>
      <c r="DJ14" s="248"/>
      <c r="DK14" s="248"/>
      <c r="DL14" s="248"/>
      <c r="DM14" s="248"/>
      <c r="DN14" s="248"/>
      <c r="DO14" s="248"/>
      <c r="DP14" s="248"/>
      <c r="DQ14" s="248"/>
      <c r="DR14" s="248"/>
      <c r="DS14" s="248"/>
      <c r="DT14" s="248"/>
      <c r="DU14" s="248"/>
      <c r="DV14" s="248"/>
      <c r="DW14" s="248"/>
      <c r="DX14" s="248"/>
      <c r="DY14" s="248"/>
      <c r="DZ14" s="248"/>
      <c r="EA14" s="248"/>
      <c r="EB14" s="248"/>
      <c r="EC14" s="248"/>
      <c r="ED14" s="248"/>
      <c r="EE14" s="248"/>
      <c r="EF14" s="248"/>
      <c r="EG14" s="248"/>
      <c r="EH14" s="248"/>
      <c r="EI14" s="248"/>
      <c r="EJ14" s="248"/>
      <c r="EK14" s="248"/>
      <c r="EL14" s="248"/>
      <c r="EM14" s="248"/>
      <c r="EN14" s="248"/>
      <c r="EO14" s="248"/>
      <c r="EP14" s="248"/>
      <c r="EQ14" s="248"/>
      <c r="ER14" s="248"/>
      <c r="ES14" s="248"/>
      <c r="ET14" s="248"/>
      <c r="EU14" s="248"/>
      <c r="EV14" s="248"/>
      <c r="EW14" s="248"/>
      <c r="EX14" s="248"/>
      <c r="EY14" s="248"/>
      <c r="EZ14" s="248"/>
      <c r="FA14" s="248"/>
      <c r="FB14" s="248"/>
      <c r="FC14" s="248"/>
      <c r="FD14" s="248"/>
      <c r="FE14" s="248"/>
      <c r="FF14" s="248"/>
      <c r="FG14" s="248"/>
      <c r="FH14" s="248"/>
      <c r="FI14" s="248"/>
      <c r="FJ14" s="248"/>
      <c r="FK14" s="248"/>
      <c r="FL14" s="248"/>
      <c r="FM14" s="248"/>
      <c r="FN14" s="248"/>
      <c r="FO14" s="248"/>
      <c r="FP14" s="248"/>
      <c r="FQ14" s="248"/>
      <c r="FR14" s="248"/>
      <c r="FS14" s="248"/>
      <c r="FT14" s="248"/>
      <c r="FU14" s="248"/>
      <c r="FV14" s="248"/>
      <c r="FW14" s="248"/>
      <c r="FX14" s="248"/>
      <c r="FY14" s="248"/>
      <c r="FZ14" s="248"/>
      <c r="GA14" s="248"/>
      <c r="GB14" s="248"/>
      <c r="GC14" s="248"/>
      <c r="GD14" s="248"/>
      <c r="GE14" s="248"/>
      <c r="GF14" s="248"/>
      <c r="GG14" s="248"/>
      <c r="GH14" s="248"/>
      <c r="GI14" s="248"/>
      <c r="GJ14" s="248"/>
      <c r="GK14" s="248"/>
      <c r="GL14" s="248"/>
      <c r="GM14" s="248"/>
      <c r="GN14" s="248"/>
      <c r="GO14" s="248"/>
      <c r="GP14" s="248"/>
      <c r="GQ14" s="248"/>
      <c r="GR14" s="248"/>
      <c r="GS14" s="248"/>
      <c r="GT14" s="248"/>
      <c r="GU14" s="248"/>
      <c r="GV14" s="248"/>
      <c r="GW14" s="248"/>
      <c r="GX14" s="248"/>
      <c r="GY14" s="248"/>
      <c r="GZ14" s="248"/>
      <c r="HA14" s="248"/>
      <c r="HB14" s="248"/>
      <c r="HC14" s="248"/>
      <c r="HD14" s="248"/>
      <c r="HE14" s="248"/>
      <c r="HF14" s="248"/>
      <c r="HG14" s="248"/>
      <c r="HH14" s="248"/>
      <c r="HI14" s="248"/>
      <c r="HJ14" s="248"/>
      <c r="HK14" s="248"/>
      <c r="HL14" s="248"/>
      <c r="HM14" s="248"/>
      <c r="HN14" s="248"/>
      <c r="HO14" s="248"/>
      <c r="HP14" s="248"/>
      <c r="HQ14" s="248"/>
      <c r="HR14" s="248"/>
      <c r="HS14" s="248"/>
      <c r="HT14" s="248"/>
      <c r="HU14" s="248"/>
      <c r="HV14" s="248"/>
      <c r="HW14" s="248"/>
      <c r="HX14" s="248"/>
      <c r="HY14" s="248"/>
      <c r="HZ14" s="248"/>
      <c r="IA14" s="248"/>
      <c r="IB14" s="248"/>
      <c r="IC14" s="248"/>
      <c r="ID14" s="248"/>
      <c r="IE14" s="248"/>
      <c r="IF14" s="248"/>
      <c r="IG14" s="248"/>
      <c r="IH14" s="248"/>
      <c r="II14" s="248"/>
      <c r="IJ14" s="248"/>
      <c r="IK14" s="248"/>
      <c r="IL14" s="248"/>
      <c r="IM14" s="248"/>
      <c r="IN14" s="248"/>
      <c r="IO14" s="248"/>
      <c r="IP14" s="248"/>
      <c r="IQ14" s="248"/>
      <c r="IR14" s="248"/>
      <c r="IS14" s="248"/>
      <c r="IT14" s="248"/>
      <c r="IU14" s="248"/>
      <c r="IV14" s="248"/>
      <c r="IW14" s="248"/>
      <c r="IX14" s="248"/>
      <c r="IY14" s="248"/>
    </row>
    <row r="15" spans="1:259" s="247" customFormat="1" ht="6.45" customHeight="1">
      <c r="A15" s="281"/>
      <c r="B15" s="262"/>
      <c r="C15" s="248"/>
      <c r="D15" s="248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275"/>
      <c r="U15" s="275"/>
      <c r="V15" s="275"/>
      <c r="W15" s="275"/>
      <c r="X15" s="275"/>
      <c r="Y15" s="275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48"/>
      <c r="BF15" s="248"/>
      <c r="BG15" s="248"/>
      <c r="BH15" s="248"/>
      <c r="BI15" s="248"/>
      <c r="BJ15" s="248"/>
      <c r="BK15" s="248"/>
      <c r="BL15" s="248"/>
      <c r="BM15" s="248"/>
      <c r="BN15" s="248"/>
      <c r="BO15" s="248"/>
      <c r="BP15" s="248"/>
      <c r="BQ15" s="248"/>
      <c r="BR15" s="248"/>
      <c r="BS15" s="248"/>
      <c r="BT15" s="248"/>
      <c r="BU15" s="248"/>
      <c r="BV15" s="248"/>
      <c r="BW15" s="248"/>
      <c r="BX15" s="248"/>
      <c r="BY15" s="248"/>
      <c r="BZ15" s="248"/>
      <c r="CA15" s="248"/>
      <c r="CB15" s="248"/>
      <c r="CC15" s="248"/>
      <c r="CD15" s="248"/>
      <c r="CE15" s="248"/>
      <c r="CF15" s="248"/>
      <c r="CG15" s="248"/>
      <c r="CH15" s="248"/>
      <c r="CI15" s="248"/>
      <c r="CJ15" s="248"/>
      <c r="CK15" s="248"/>
      <c r="CL15" s="248"/>
      <c r="CM15" s="248"/>
      <c r="CN15" s="248"/>
      <c r="CO15" s="248"/>
      <c r="CP15" s="248"/>
      <c r="CQ15" s="248"/>
      <c r="CR15" s="248"/>
      <c r="CS15" s="248"/>
      <c r="CT15" s="248"/>
      <c r="CU15" s="248"/>
      <c r="CV15" s="248"/>
      <c r="CW15" s="248"/>
      <c r="CX15" s="248"/>
      <c r="CY15" s="248"/>
      <c r="CZ15" s="248"/>
      <c r="DA15" s="248"/>
      <c r="DB15" s="248"/>
      <c r="DC15" s="248"/>
      <c r="DD15" s="248"/>
      <c r="DE15" s="248"/>
      <c r="DF15" s="248"/>
      <c r="DG15" s="248"/>
      <c r="DH15" s="248"/>
      <c r="DI15" s="248"/>
      <c r="DJ15" s="248"/>
      <c r="DK15" s="248"/>
      <c r="DL15" s="248"/>
      <c r="DM15" s="248"/>
      <c r="DN15" s="248"/>
      <c r="DO15" s="248"/>
      <c r="DP15" s="248"/>
      <c r="DQ15" s="248"/>
      <c r="DR15" s="248"/>
      <c r="DS15" s="248"/>
      <c r="DT15" s="248"/>
      <c r="DU15" s="248"/>
      <c r="DV15" s="248"/>
      <c r="DW15" s="248"/>
      <c r="DX15" s="248"/>
      <c r="DY15" s="248"/>
      <c r="DZ15" s="248"/>
      <c r="EA15" s="248"/>
      <c r="EB15" s="248"/>
      <c r="EC15" s="248"/>
      <c r="ED15" s="248"/>
      <c r="EE15" s="248"/>
      <c r="EF15" s="248"/>
      <c r="EG15" s="248"/>
      <c r="EH15" s="248"/>
      <c r="EI15" s="248"/>
      <c r="EJ15" s="248"/>
      <c r="EK15" s="248"/>
      <c r="EL15" s="248"/>
      <c r="EM15" s="248"/>
      <c r="EN15" s="248"/>
      <c r="EO15" s="248"/>
      <c r="EP15" s="248"/>
      <c r="EQ15" s="248"/>
      <c r="ER15" s="248"/>
      <c r="ES15" s="248"/>
      <c r="ET15" s="248"/>
      <c r="EU15" s="248"/>
      <c r="EV15" s="248"/>
      <c r="EW15" s="248"/>
      <c r="EX15" s="248"/>
      <c r="EY15" s="248"/>
      <c r="EZ15" s="248"/>
      <c r="FA15" s="248"/>
      <c r="FB15" s="248"/>
      <c r="FC15" s="248"/>
      <c r="FD15" s="248"/>
      <c r="FE15" s="248"/>
      <c r="FF15" s="248"/>
      <c r="FG15" s="248"/>
      <c r="FH15" s="248"/>
      <c r="FI15" s="248"/>
      <c r="FJ15" s="248"/>
      <c r="FK15" s="248"/>
      <c r="FL15" s="248"/>
      <c r="FM15" s="248"/>
      <c r="FN15" s="248"/>
      <c r="FO15" s="248"/>
      <c r="FP15" s="248"/>
      <c r="FQ15" s="248"/>
      <c r="FR15" s="248"/>
      <c r="FS15" s="248"/>
      <c r="FT15" s="248"/>
      <c r="FU15" s="248"/>
      <c r="FV15" s="248"/>
      <c r="FW15" s="248"/>
      <c r="FX15" s="248"/>
      <c r="FY15" s="248"/>
      <c r="FZ15" s="248"/>
      <c r="GA15" s="248"/>
      <c r="GB15" s="248"/>
      <c r="GC15" s="248"/>
      <c r="GD15" s="248"/>
      <c r="GE15" s="248"/>
      <c r="GF15" s="248"/>
      <c r="GG15" s="248"/>
      <c r="GH15" s="248"/>
      <c r="GI15" s="248"/>
      <c r="GJ15" s="248"/>
      <c r="GK15" s="248"/>
      <c r="GL15" s="248"/>
      <c r="GM15" s="248"/>
      <c r="GN15" s="248"/>
      <c r="GO15" s="248"/>
      <c r="GP15" s="248"/>
      <c r="GQ15" s="248"/>
      <c r="GR15" s="248"/>
      <c r="GS15" s="248"/>
      <c r="GT15" s="248"/>
      <c r="GU15" s="248"/>
      <c r="GV15" s="248"/>
      <c r="GW15" s="248"/>
      <c r="GX15" s="248"/>
      <c r="GY15" s="248"/>
      <c r="GZ15" s="248"/>
      <c r="HA15" s="248"/>
      <c r="HB15" s="248"/>
      <c r="HC15" s="248"/>
      <c r="HD15" s="248"/>
      <c r="HE15" s="248"/>
      <c r="HF15" s="248"/>
      <c r="HG15" s="248"/>
      <c r="HH15" s="248"/>
      <c r="HI15" s="248"/>
      <c r="HJ15" s="248"/>
      <c r="HK15" s="248"/>
      <c r="HL15" s="248"/>
      <c r="HM15" s="248"/>
      <c r="HN15" s="248"/>
      <c r="HO15" s="248"/>
      <c r="HP15" s="248"/>
      <c r="HQ15" s="248"/>
      <c r="HR15" s="248"/>
      <c r="HS15" s="248"/>
      <c r="HT15" s="248"/>
      <c r="HU15" s="248"/>
      <c r="HV15" s="248"/>
      <c r="HW15" s="248"/>
      <c r="HX15" s="248"/>
      <c r="HY15" s="248"/>
      <c r="HZ15" s="248"/>
      <c r="IA15" s="248"/>
      <c r="IB15" s="248"/>
      <c r="IC15" s="248"/>
      <c r="ID15" s="248"/>
      <c r="IE15" s="248"/>
      <c r="IF15" s="248"/>
      <c r="IG15" s="248"/>
      <c r="IH15" s="248"/>
      <c r="II15" s="248"/>
      <c r="IJ15" s="248"/>
      <c r="IK15" s="248"/>
      <c r="IL15" s="248"/>
      <c r="IM15" s="248"/>
      <c r="IN15" s="248"/>
      <c r="IO15" s="248"/>
      <c r="IP15" s="248"/>
      <c r="IQ15" s="248"/>
      <c r="IR15" s="248"/>
      <c r="IS15" s="248"/>
      <c r="IT15" s="248"/>
      <c r="IU15" s="248"/>
      <c r="IV15" s="248"/>
      <c r="IW15" s="248"/>
      <c r="IX15" s="248"/>
      <c r="IY15" s="248"/>
    </row>
    <row r="16" spans="1:259" ht="22.2" hidden="1">
      <c r="A16" s="305" t="s">
        <v>206</v>
      </c>
      <c r="B16" s="262"/>
      <c r="C16" s="287"/>
      <c r="D16" s="287"/>
      <c r="E16" s="271"/>
      <c r="F16" s="271"/>
      <c r="G16" s="271"/>
      <c r="H16" s="271"/>
      <c r="I16" s="271"/>
      <c r="J16" s="271"/>
      <c r="K16" s="271"/>
      <c r="L16" s="272"/>
      <c r="M16" s="271"/>
      <c r="N16" s="272"/>
      <c r="O16" s="249"/>
      <c r="P16" s="271"/>
      <c r="Q16" s="271"/>
      <c r="R16" s="271"/>
      <c r="S16" s="271"/>
      <c r="T16" s="271"/>
      <c r="U16" s="271"/>
      <c r="V16" s="271"/>
      <c r="W16" s="271"/>
      <c r="X16" s="272"/>
      <c r="Y16" s="131"/>
    </row>
    <row r="17" spans="1:259" s="247" customFormat="1" ht="22.2" hidden="1">
      <c r="A17" s="306" t="s">
        <v>207</v>
      </c>
      <c r="B17" s="262"/>
      <c r="C17" s="248"/>
      <c r="D17" s="248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48"/>
      <c r="T17" s="275"/>
      <c r="U17" s="248"/>
      <c r="V17" s="248"/>
      <c r="W17" s="248"/>
      <c r="X17" s="248"/>
      <c r="Y17" s="69"/>
      <c r="Z17" s="275"/>
      <c r="AA17" s="248"/>
      <c r="AB17" s="248"/>
      <c r="AC17" s="248"/>
      <c r="AD17" s="248"/>
      <c r="AE17" s="248"/>
      <c r="AF17" s="248"/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48"/>
      <c r="BB17" s="248"/>
      <c r="BC17" s="248"/>
      <c r="BD17" s="248"/>
      <c r="BE17" s="248"/>
      <c r="BF17" s="248"/>
      <c r="BG17" s="248"/>
      <c r="BH17" s="248"/>
      <c r="BI17" s="248"/>
      <c r="BJ17" s="248"/>
      <c r="BK17" s="248"/>
      <c r="BL17" s="248"/>
      <c r="BM17" s="248"/>
      <c r="BN17" s="248"/>
      <c r="BO17" s="248"/>
      <c r="BP17" s="248"/>
      <c r="BQ17" s="248"/>
      <c r="BR17" s="248"/>
      <c r="BS17" s="248"/>
      <c r="BT17" s="248"/>
      <c r="BU17" s="248"/>
      <c r="BV17" s="248"/>
      <c r="BW17" s="248"/>
      <c r="BX17" s="248"/>
      <c r="BY17" s="248"/>
      <c r="BZ17" s="248"/>
      <c r="CA17" s="248"/>
      <c r="CB17" s="248"/>
      <c r="CC17" s="248"/>
      <c r="CD17" s="248"/>
      <c r="CE17" s="248"/>
      <c r="CF17" s="248"/>
      <c r="CG17" s="248"/>
      <c r="CH17" s="248"/>
      <c r="CI17" s="248"/>
      <c r="CJ17" s="248"/>
      <c r="CK17" s="248"/>
      <c r="CL17" s="248"/>
      <c r="CM17" s="248"/>
      <c r="CN17" s="248"/>
      <c r="CO17" s="248"/>
      <c r="CP17" s="248"/>
      <c r="CQ17" s="248"/>
      <c r="CR17" s="248"/>
      <c r="CS17" s="248"/>
      <c r="CT17" s="248"/>
      <c r="CU17" s="248"/>
      <c r="CV17" s="248"/>
      <c r="CW17" s="248"/>
      <c r="CX17" s="248"/>
      <c r="CY17" s="248"/>
      <c r="CZ17" s="248"/>
      <c r="DA17" s="248"/>
      <c r="DB17" s="248"/>
      <c r="DC17" s="248"/>
      <c r="DD17" s="248"/>
      <c r="DE17" s="248"/>
      <c r="DF17" s="248"/>
      <c r="DG17" s="248"/>
      <c r="DH17" s="248"/>
      <c r="DI17" s="248"/>
      <c r="DJ17" s="248"/>
      <c r="DK17" s="248"/>
      <c r="DL17" s="248"/>
      <c r="DM17" s="248"/>
      <c r="DN17" s="248"/>
      <c r="DO17" s="248"/>
      <c r="DP17" s="248"/>
      <c r="DQ17" s="248"/>
      <c r="DR17" s="248"/>
      <c r="DS17" s="248"/>
      <c r="DT17" s="248"/>
      <c r="DU17" s="248"/>
      <c r="DV17" s="248"/>
      <c r="DW17" s="248"/>
      <c r="DX17" s="248"/>
      <c r="DY17" s="248"/>
      <c r="DZ17" s="248"/>
      <c r="EA17" s="248"/>
      <c r="EB17" s="248"/>
      <c r="EC17" s="248"/>
      <c r="ED17" s="248"/>
      <c r="EE17" s="248"/>
      <c r="EF17" s="248"/>
      <c r="EG17" s="248"/>
      <c r="EH17" s="248"/>
      <c r="EI17" s="248"/>
      <c r="EJ17" s="248"/>
      <c r="EK17" s="248"/>
      <c r="EL17" s="248"/>
      <c r="EM17" s="248"/>
      <c r="EN17" s="248"/>
      <c r="EO17" s="248"/>
      <c r="EP17" s="248"/>
      <c r="EQ17" s="248"/>
      <c r="ER17" s="248"/>
      <c r="ES17" s="248"/>
      <c r="ET17" s="248"/>
      <c r="EU17" s="248"/>
      <c r="EV17" s="248"/>
      <c r="EW17" s="248"/>
      <c r="EX17" s="248"/>
      <c r="EY17" s="248"/>
      <c r="EZ17" s="248"/>
      <c r="FA17" s="248"/>
      <c r="FB17" s="248"/>
      <c r="FC17" s="248"/>
      <c r="FD17" s="248"/>
      <c r="FE17" s="248"/>
      <c r="FF17" s="248"/>
      <c r="FG17" s="248"/>
      <c r="FH17" s="248"/>
      <c r="FI17" s="248"/>
      <c r="FJ17" s="248"/>
      <c r="FK17" s="248"/>
      <c r="FL17" s="248"/>
      <c r="FM17" s="248"/>
      <c r="FN17" s="248"/>
      <c r="FO17" s="248"/>
      <c r="FP17" s="248"/>
      <c r="FQ17" s="248"/>
      <c r="FR17" s="248"/>
      <c r="FS17" s="248"/>
      <c r="FT17" s="248"/>
      <c r="FU17" s="248"/>
      <c r="FV17" s="248"/>
      <c r="FW17" s="248"/>
      <c r="FX17" s="248"/>
      <c r="FY17" s="248"/>
      <c r="FZ17" s="248"/>
      <c r="GA17" s="248"/>
      <c r="GB17" s="248"/>
      <c r="GC17" s="248"/>
      <c r="GD17" s="248"/>
      <c r="GE17" s="248"/>
      <c r="GF17" s="248"/>
      <c r="GG17" s="248"/>
      <c r="GH17" s="248"/>
      <c r="GI17" s="248"/>
      <c r="GJ17" s="248"/>
      <c r="GK17" s="248"/>
      <c r="GL17" s="248"/>
      <c r="GM17" s="248"/>
      <c r="GN17" s="248"/>
      <c r="GO17" s="248"/>
      <c r="GP17" s="248"/>
      <c r="GQ17" s="248"/>
      <c r="GR17" s="248"/>
      <c r="GS17" s="248"/>
      <c r="GT17" s="248"/>
      <c r="GU17" s="248"/>
      <c r="GV17" s="248"/>
      <c r="GW17" s="248"/>
      <c r="GX17" s="248"/>
      <c r="GY17" s="248"/>
      <c r="GZ17" s="248"/>
      <c r="HA17" s="248"/>
      <c r="HB17" s="248"/>
      <c r="HC17" s="248"/>
      <c r="HD17" s="248"/>
      <c r="HE17" s="248"/>
      <c r="HF17" s="248"/>
      <c r="HG17" s="248"/>
      <c r="HH17" s="248"/>
      <c r="HI17" s="248"/>
      <c r="HJ17" s="248"/>
      <c r="HK17" s="248"/>
      <c r="HL17" s="248"/>
      <c r="HM17" s="248"/>
      <c r="HN17" s="248"/>
      <c r="HO17" s="248"/>
      <c r="HP17" s="248"/>
      <c r="HQ17" s="248"/>
      <c r="HR17" s="248"/>
      <c r="HS17" s="248"/>
      <c r="HT17" s="248"/>
      <c r="HU17" s="248"/>
      <c r="HV17" s="248"/>
      <c r="HW17" s="248"/>
      <c r="HX17" s="248"/>
      <c r="HY17" s="248"/>
      <c r="HZ17" s="248"/>
      <c r="IA17" s="248"/>
      <c r="IB17" s="248"/>
      <c r="IC17" s="248"/>
      <c r="ID17" s="248"/>
      <c r="IE17" s="248"/>
      <c r="IF17" s="248"/>
      <c r="IG17" s="248"/>
      <c r="IH17" s="248"/>
      <c r="II17" s="248"/>
      <c r="IJ17" s="248"/>
      <c r="IK17" s="248"/>
      <c r="IL17" s="248"/>
      <c r="IM17" s="248"/>
      <c r="IN17" s="248"/>
      <c r="IO17" s="248"/>
      <c r="IP17" s="248"/>
      <c r="IQ17" s="248"/>
      <c r="IR17" s="248"/>
      <c r="IS17" s="248"/>
      <c r="IT17" s="248"/>
      <c r="IU17" s="248"/>
      <c r="IV17" s="248"/>
      <c r="IW17" s="248"/>
      <c r="IX17" s="248"/>
      <c r="IY17" s="248"/>
    </row>
    <row r="18" spans="1:259" s="247" customFormat="1" ht="22.2" hidden="1">
      <c r="A18" s="256" t="s">
        <v>208</v>
      </c>
      <c r="B18" s="262"/>
      <c r="C18" s="248"/>
      <c r="D18" s="262" t="s">
        <v>229</v>
      </c>
      <c r="E18" s="165"/>
      <c r="F18" s="148"/>
      <c r="G18" s="127">
        <v>0</v>
      </c>
      <c r="H18" s="271"/>
      <c r="I18" s="127">
        <v>0</v>
      </c>
      <c r="J18" s="127"/>
      <c r="K18" s="148">
        <v>0</v>
      </c>
      <c r="L18" s="271"/>
      <c r="M18" s="127">
        <v>0</v>
      </c>
      <c r="N18" s="272"/>
      <c r="O18" s="249"/>
      <c r="P18" s="271"/>
      <c r="Q18" s="127">
        <v>0</v>
      </c>
      <c r="R18" s="271"/>
      <c r="S18" s="127">
        <v>0</v>
      </c>
      <c r="T18" s="271"/>
      <c r="U18" s="127">
        <v>0</v>
      </c>
      <c r="V18" s="272"/>
      <c r="W18" s="127">
        <v>0</v>
      </c>
      <c r="X18" s="272"/>
      <c r="Y18" s="101">
        <v>0</v>
      </c>
      <c r="Z18" s="275"/>
      <c r="AA18" s="248"/>
      <c r="AB18" s="248"/>
      <c r="AC18" s="248"/>
      <c r="AD18" s="248"/>
      <c r="AE18" s="248"/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  <c r="BI18" s="248"/>
      <c r="BJ18" s="248"/>
      <c r="BK18" s="248"/>
      <c r="BL18" s="248"/>
      <c r="BM18" s="248"/>
      <c r="BN18" s="248"/>
      <c r="BO18" s="248"/>
      <c r="BP18" s="248"/>
      <c r="BQ18" s="248"/>
      <c r="BR18" s="248"/>
      <c r="BS18" s="248"/>
      <c r="BT18" s="248"/>
      <c r="BU18" s="248"/>
      <c r="BV18" s="248"/>
      <c r="BW18" s="248"/>
      <c r="BX18" s="248"/>
      <c r="BY18" s="248"/>
      <c r="BZ18" s="248"/>
      <c r="CA18" s="248"/>
      <c r="CB18" s="248"/>
      <c r="CC18" s="248"/>
      <c r="CD18" s="248"/>
      <c r="CE18" s="248"/>
      <c r="CF18" s="248"/>
      <c r="CG18" s="248"/>
      <c r="CH18" s="248"/>
      <c r="CI18" s="248"/>
      <c r="CJ18" s="248"/>
      <c r="CK18" s="248"/>
      <c r="CL18" s="248"/>
      <c r="CM18" s="248"/>
      <c r="CN18" s="248"/>
      <c r="CO18" s="248"/>
      <c r="CP18" s="248"/>
      <c r="CQ18" s="248"/>
      <c r="CR18" s="248"/>
      <c r="CS18" s="248"/>
      <c r="CT18" s="248"/>
      <c r="CU18" s="248"/>
      <c r="CV18" s="248"/>
      <c r="CW18" s="248"/>
      <c r="CX18" s="248"/>
      <c r="CY18" s="248"/>
      <c r="CZ18" s="248"/>
      <c r="DA18" s="248"/>
      <c r="DB18" s="248"/>
      <c r="DC18" s="248"/>
      <c r="DD18" s="248"/>
      <c r="DE18" s="248"/>
      <c r="DF18" s="248"/>
      <c r="DG18" s="248"/>
      <c r="DH18" s="248"/>
      <c r="DI18" s="248"/>
      <c r="DJ18" s="248"/>
      <c r="DK18" s="248"/>
      <c r="DL18" s="248"/>
      <c r="DM18" s="248"/>
      <c r="DN18" s="248"/>
      <c r="DO18" s="248"/>
      <c r="DP18" s="248"/>
      <c r="DQ18" s="248"/>
      <c r="DR18" s="248"/>
      <c r="DS18" s="248"/>
      <c r="DT18" s="248"/>
      <c r="DU18" s="248"/>
      <c r="DV18" s="248"/>
      <c r="DW18" s="248"/>
      <c r="DX18" s="248"/>
      <c r="DY18" s="248"/>
      <c r="DZ18" s="248"/>
      <c r="EA18" s="248"/>
      <c r="EB18" s="248"/>
      <c r="EC18" s="248"/>
      <c r="ED18" s="248"/>
      <c r="EE18" s="248"/>
      <c r="EF18" s="248"/>
      <c r="EG18" s="248"/>
      <c r="EH18" s="248"/>
      <c r="EI18" s="248"/>
      <c r="EJ18" s="248"/>
      <c r="EK18" s="248"/>
      <c r="EL18" s="248"/>
      <c r="EM18" s="248"/>
      <c r="EN18" s="248"/>
      <c r="EO18" s="248"/>
      <c r="EP18" s="248"/>
      <c r="EQ18" s="248"/>
      <c r="ER18" s="248"/>
      <c r="ES18" s="248"/>
      <c r="ET18" s="248"/>
      <c r="EU18" s="248"/>
      <c r="EV18" s="248"/>
      <c r="EW18" s="248"/>
      <c r="EX18" s="248"/>
      <c r="EY18" s="248"/>
      <c r="EZ18" s="248"/>
      <c r="FA18" s="248"/>
      <c r="FB18" s="248"/>
      <c r="FC18" s="248"/>
      <c r="FD18" s="248"/>
      <c r="FE18" s="248"/>
      <c r="FF18" s="248"/>
      <c r="FG18" s="248"/>
      <c r="FH18" s="248"/>
      <c r="FI18" s="248"/>
      <c r="FJ18" s="248"/>
      <c r="FK18" s="248"/>
      <c r="FL18" s="248"/>
      <c r="FM18" s="248"/>
      <c r="FN18" s="248"/>
      <c r="FO18" s="248"/>
      <c r="FP18" s="248"/>
      <c r="FQ18" s="248"/>
      <c r="FR18" s="248"/>
      <c r="FS18" s="248"/>
      <c r="FT18" s="248"/>
      <c r="FU18" s="248"/>
      <c r="FV18" s="248"/>
      <c r="FW18" s="248"/>
      <c r="FX18" s="248"/>
      <c r="FY18" s="248"/>
      <c r="FZ18" s="248"/>
      <c r="GA18" s="248"/>
      <c r="GB18" s="248"/>
      <c r="GC18" s="248"/>
      <c r="GD18" s="248"/>
      <c r="GE18" s="248"/>
      <c r="GF18" s="248"/>
      <c r="GG18" s="248"/>
      <c r="GH18" s="248"/>
      <c r="GI18" s="248"/>
      <c r="GJ18" s="248"/>
      <c r="GK18" s="248"/>
      <c r="GL18" s="248"/>
      <c r="GM18" s="248"/>
      <c r="GN18" s="248"/>
      <c r="GO18" s="248"/>
      <c r="GP18" s="248"/>
      <c r="GQ18" s="248"/>
      <c r="GR18" s="248"/>
      <c r="GS18" s="248"/>
      <c r="GT18" s="248"/>
      <c r="GU18" s="248"/>
      <c r="GV18" s="248"/>
      <c r="GW18" s="248"/>
      <c r="GX18" s="248"/>
      <c r="GY18" s="248"/>
      <c r="GZ18" s="248"/>
      <c r="HA18" s="248"/>
      <c r="HB18" s="248"/>
      <c r="HC18" s="248"/>
      <c r="HD18" s="248"/>
      <c r="HE18" s="248"/>
      <c r="HF18" s="248"/>
      <c r="HG18" s="248"/>
      <c r="HH18" s="248"/>
      <c r="HI18" s="248"/>
      <c r="HJ18" s="248"/>
      <c r="HK18" s="248"/>
      <c r="HL18" s="248"/>
      <c r="HM18" s="248"/>
      <c r="HN18" s="248"/>
      <c r="HO18" s="248"/>
      <c r="HP18" s="248"/>
      <c r="HQ18" s="248"/>
      <c r="HR18" s="248"/>
      <c r="HS18" s="248"/>
      <c r="HT18" s="248"/>
      <c r="HU18" s="248"/>
      <c r="HV18" s="248"/>
      <c r="HW18" s="248"/>
      <c r="HX18" s="248"/>
      <c r="HY18" s="248"/>
      <c r="HZ18" s="248"/>
      <c r="IA18" s="248"/>
      <c r="IB18" s="248"/>
      <c r="IC18" s="248"/>
      <c r="ID18" s="248"/>
      <c r="IE18" s="248"/>
      <c r="IF18" s="248"/>
      <c r="IG18" s="248"/>
      <c r="IH18" s="248"/>
      <c r="II18" s="248"/>
      <c r="IJ18" s="248"/>
      <c r="IK18" s="248"/>
      <c r="IL18" s="248"/>
      <c r="IM18" s="248"/>
      <c r="IN18" s="248"/>
      <c r="IO18" s="248"/>
      <c r="IP18" s="248"/>
      <c r="IQ18" s="248"/>
      <c r="IR18" s="248"/>
      <c r="IS18" s="248"/>
      <c r="IT18" s="248"/>
      <c r="IU18" s="248"/>
      <c r="IV18" s="248"/>
      <c r="IW18" s="248"/>
      <c r="IX18" s="248"/>
      <c r="IY18" s="248"/>
    </row>
    <row r="19" spans="1:259" s="247" customFormat="1" ht="22.2" hidden="1">
      <c r="A19" s="256" t="s">
        <v>210</v>
      </c>
      <c r="B19" s="262"/>
      <c r="C19" s="248"/>
      <c r="D19" s="262">
        <v>11</v>
      </c>
      <c r="E19" s="166">
        <v>0</v>
      </c>
      <c r="F19" s="148"/>
      <c r="G19" s="166">
        <v>0</v>
      </c>
      <c r="H19" s="271"/>
      <c r="I19" s="167">
        <v>0</v>
      </c>
      <c r="J19" s="99"/>
      <c r="K19" s="167"/>
      <c r="L19" s="127"/>
      <c r="M19" s="167">
        <v>0</v>
      </c>
      <c r="N19" s="249"/>
      <c r="O19" s="167">
        <v>0</v>
      </c>
      <c r="P19" s="249"/>
      <c r="Q19" s="167">
        <v>0</v>
      </c>
      <c r="R19" s="131"/>
      <c r="S19" s="167">
        <v>0</v>
      </c>
      <c r="T19" s="131"/>
      <c r="U19" s="167">
        <v>0</v>
      </c>
      <c r="V19" s="248"/>
      <c r="W19" s="167">
        <v>0</v>
      </c>
      <c r="X19" s="248"/>
      <c r="Y19" s="146">
        <v>0</v>
      </c>
      <c r="Z19" s="275"/>
      <c r="AA19" s="248"/>
      <c r="AB19" s="248"/>
      <c r="AC19" s="248"/>
      <c r="AD19" s="248"/>
      <c r="AE19" s="248"/>
      <c r="AF19" s="248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48"/>
      <c r="BB19" s="248"/>
      <c r="BC19" s="248"/>
      <c r="BD19" s="248"/>
      <c r="BE19" s="248"/>
      <c r="BF19" s="248"/>
      <c r="BG19" s="248"/>
      <c r="BH19" s="248"/>
      <c r="BI19" s="248"/>
      <c r="BJ19" s="248"/>
      <c r="BK19" s="248"/>
      <c r="BL19" s="248"/>
      <c r="BM19" s="248"/>
      <c r="BN19" s="248"/>
      <c r="BO19" s="248"/>
      <c r="BP19" s="248"/>
      <c r="BQ19" s="248"/>
      <c r="BR19" s="248"/>
      <c r="BS19" s="248"/>
      <c r="BT19" s="248"/>
      <c r="BU19" s="248"/>
      <c r="BV19" s="248"/>
      <c r="BW19" s="248"/>
      <c r="BX19" s="248"/>
      <c r="BY19" s="248"/>
      <c r="BZ19" s="248"/>
      <c r="CA19" s="248"/>
      <c r="CB19" s="248"/>
      <c r="CC19" s="248"/>
      <c r="CD19" s="248"/>
      <c r="CE19" s="248"/>
      <c r="CF19" s="248"/>
      <c r="CG19" s="248"/>
      <c r="CH19" s="248"/>
      <c r="CI19" s="248"/>
      <c r="CJ19" s="248"/>
      <c r="CK19" s="248"/>
      <c r="CL19" s="248"/>
      <c r="CM19" s="248"/>
      <c r="CN19" s="248"/>
      <c r="CO19" s="248"/>
      <c r="CP19" s="248"/>
      <c r="CQ19" s="248"/>
      <c r="CR19" s="248"/>
      <c r="CS19" s="248"/>
      <c r="CT19" s="248"/>
      <c r="CU19" s="248"/>
      <c r="CV19" s="248"/>
      <c r="CW19" s="248"/>
      <c r="CX19" s="248"/>
      <c r="CY19" s="248"/>
      <c r="CZ19" s="248"/>
      <c r="DA19" s="248"/>
      <c r="DB19" s="248"/>
      <c r="DC19" s="248"/>
      <c r="DD19" s="248"/>
      <c r="DE19" s="248"/>
      <c r="DF19" s="248"/>
      <c r="DG19" s="248"/>
      <c r="DH19" s="248"/>
      <c r="DI19" s="248"/>
      <c r="DJ19" s="248"/>
      <c r="DK19" s="248"/>
      <c r="DL19" s="248"/>
      <c r="DM19" s="248"/>
      <c r="DN19" s="248"/>
      <c r="DO19" s="248"/>
      <c r="DP19" s="248"/>
      <c r="DQ19" s="248"/>
      <c r="DR19" s="248"/>
      <c r="DS19" s="248"/>
      <c r="DT19" s="248"/>
      <c r="DU19" s="248"/>
      <c r="DV19" s="248"/>
      <c r="DW19" s="248"/>
      <c r="DX19" s="248"/>
      <c r="DY19" s="248"/>
      <c r="DZ19" s="248"/>
      <c r="EA19" s="248"/>
      <c r="EB19" s="248"/>
      <c r="EC19" s="248"/>
      <c r="ED19" s="248"/>
      <c r="EE19" s="248"/>
      <c r="EF19" s="248"/>
      <c r="EG19" s="248"/>
      <c r="EH19" s="248"/>
      <c r="EI19" s="248"/>
      <c r="EJ19" s="248"/>
      <c r="EK19" s="248"/>
      <c r="EL19" s="248"/>
      <c r="EM19" s="248"/>
      <c r="EN19" s="248"/>
      <c r="EO19" s="248"/>
      <c r="EP19" s="248"/>
      <c r="EQ19" s="248"/>
      <c r="ER19" s="248"/>
      <c r="ES19" s="248"/>
      <c r="ET19" s="248"/>
      <c r="EU19" s="248"/>
      <c r="EV19" s="248"/>
      <c r="EW19" s="248"/>
      <c r="EX19" s="248"/>
      <c r="EY19" s="248"/>
      <c r="EZ19" s="248"/>
      <c r="FA19" s="248"/>
      <c r="FB19" s="248"/>
      <c r="FC19" s="248"/>
      <c r="FD19" s="248"/>
      <c r="FE19" s="248"/>
      <c r="FF19" s="248"/>
      <c r="FG19" s="248"/>
      <c r="FH19" s="248"/>
      <c r="FI19" s="248"/>
      <c r="FJ19" s="248"/>
      <c r="FK19" s="248"/>
      <c r="FL19" s="248"/>
      <c r="FM19" s="248"/>
      <c r="FN19" s="248"/>
      <c r="FO19" s="248"/>
      <c r="FP19" s="248"/>
      <c r="FQ19" s="248"/>
      <c r="FR19" s="248"/>
      <c r="FS19" s="248"/>
      <c r="FT19" s="248"/>
      <c r="FU19" s="248"/>
      <c r="FV19" s="248"/>
      <c r="FW19" s="248"/>
      <c r="FX19" s="248"/>
      <c r="FY19" s="248"/>
      <c r="FZ19" s="248"/>
      <c r="GA19" s="248"/>
      <c r="GB19" s="248"/>
      <c r="GC19" s="248"/>
      <c r="GD19" s="248"/>
      <c r="GE19" s="248"/>
      <c r="GF19" s="248"/>
      <c r="GG19" s="248"/>
      <c r="GH19" s="248"/>
      <c r="GI19" s="248"/>
      <c r="GJ19" s="248"/>
      <c r="GK19" s="248"/>
      <c r="GL19" s="248"/>
      <c r="GM19" s="248"/>
      <c r="GN19" s="248"/>
      <c r="GO19" s="248"/>
      <c r="GP19" s="248"/>
      <c r="GQ19" s="248"/>
      <c r="GR19" s="248"/>
      <c r="GS19" s="248"/>
      <c r="GT19" s="248"/>
      <c r="GU19" s="248"/>
      <c r="GV19" s="248"/>
      <c r="GW19" s="248"/>
      <c r="GX19" s="248"/>
      <c r="GY19" s="248"/>
      <c r="GZ19" s="248"/>
      <c r="HA19" s="248"/>
      <c r="HB19" s="248"/>
      <c r="HC19" s="248"/>
      <c r="HD19" s="248"/>
      <c r="HE19" s="248"/>
      <c r="HF19" s="248"/>
      <c r="HG19" s="248"/>
      <c r="HH19" s="248"/>
      <c r="HI19" s="248"/>
      <c r="HJ19" s="248"/>
      <c r="HK19" s="248"/>
      <c r="HL19" s="248"/>
      <c r="HM19" s="248"/>
      <c r="HN19" s="248"/>
      <c r="HO19" s="248"/>
      <c r="HP19" s="248"/>
      <c r="HQ19" s="248"/>
      <c r="HR19" s="248"/>
      <c r="HS19" s="248"/>
      <c r="HT19" s="248"/>
      <c r="HU19" s="248"/>
      <c r="HV19" s="248"/>
      <c r="HW19" s="248"/>
      <c r="HX19" s="248"/>
      <c r="HY19" s="248"/>
      <c r="HZ19" s="248"/>
      <c r="IA19" s="248"/>
      <c r="IB19" s="248"/>
      <c r="IC19" s="248"/>
      <c r="ID19" s="248"/>
      <c r="IE19" s="248"/>
      <c r="IF19" s="248"/>
      <c r="IG19" s="248"/>
      <c r="IH19" s="248"/>
      <c r="II19" s="248"/>
      <c r="IJ19" s="248"/>
      <c r="IK19" s="248"/>
      <c r="IL19" s="248"/>
      <c r="IM19" s="248"/>
      <c r="IN19" s="248"/>
      <c r="IO19" s="248"/>
      <c r="IP19" s="248"/>
      <c r="IQ19" s="248"/>
      <c r="IR19" s="248"/>
      <c r="IS19" s="248"/>
      <c r="IT19" s="248"/>
      <c r="IU19" s="248"/>
      <c r="IV19" s="248"/>
      <c r="IW19" s="248"/>
      <c r="IX19" s="248"/>
      <c r="IY19" s="248"/>
    </row>
    <row r="20" spans="1:259" s="247" customFormat="1" ht="22.2" hidden="1">
      <c r="A20" s="306" t="s">
        <v>230</v>
      </c>
      <c r="B20" s="262"/>
      <c r="C20" s="248"/>
      <c r="D20" s="262"/>
      <c r="E20" s="140">
        <v>0</v>
      </c>
      <c r="F20" s="134"/>
      <c r="G20" s="140">
        <v>0</v>
      </c>
      <c r="H20" s="134"/>
      <c r="I20" s="129">
        <v>0</v>
      </c>
      <c r="J20" s="130"/>
      <c r="K20" s="129"/>
      <c r="L20" s="134"/>
      <c r="M20" s="129">
        <v>0</v>
      </c>
      <c r="N20" s="69"/>
      <c r="O20" s="168">
        <v>-199682</v>
      </c>
      <c r="P20" s="69"/>
      <c r="Q20" s="129">
        <v>0</v>
      </c>
      <c r="R20" s="69"/>
      <c r="S20" s="129">
        <v>0</v>
      </c>
      <c r="T20" s="69"/>
      <c r="U20" s="129">
        <v>0</v>
      </c>
      <c r="V20" s="248"/>
      <c r="W20" s="129">
        <v>0</v>
      </c>
      <c r="X20" s="248"/>
      <c r="Y20" s="146">
        <v>-199682</v>
      </c>
      <c r="Z20" s="275"/>
      <c r="AA20" s="248"/>
      <c r="AB20" s="248"/>
      <c r="AC20" s="248"/>
      <c r="AD20" s="248"/>
      <c r="AE20" s="248"/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  <c r="BI20" s="248"/>
      <c r="BJ20" s="248"/>
      <c r="BK20" s="248"/>
      <c r="BL20" s="248"/>
      <c r="BM20" s="248"/>
      <c r="BN20" s="248"/>
      <c r="BO20" s="248"/>
      <c r="BP20" s="248"/>
      <c r="BQ20" s="248"/>
      <c r="BR20" s="248"/>
      <c r="BS20" s="248"/>
      <c r="BT20" s="248"/>
      <c r="BU20" s="248"/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  <c r="CW20" s="248"/>
      <c r="CX20" s="248"/>
      <c r="CY20" s="248"/>
      <c r="CZ20" s="248"/>
      <c r="DA20" s="248"/>
      <c r="DB20" s="248"/>
      <c r="DC20" s="248"/>
      <c r="DD20" s="248"/>
      <c r="DE20" s="248"/>
      <c r="DF20" s="248"/>
      <c r="DG20" s="248"/>
      <c r="DH20" s="248"/>
      <c r="DI20" s="248"/>
      <c r="DJ20" s="248"/>
      <c r="DK20" s="248"/>
      <c r="DL20" s="248"/>
      <c r="DM20" s="248"/>
      <c r="DN20" s="248"/>
      <c r="DO20" s="248"/>
      <c r="DP20" s="248"/>
      <c r="DQ20" s="248"/>
      <c r="DR20" s="248"/>
      <c r="DS20" s="248"/>
      <c r="DT20" s="248"/>
      <c r="DU20" s="248"/>
      <c r="DV20" s="248"/>
      <c r="DW20" s="248"/>
      <c r="DX20" s="248"/>
      <c r="DY20" s="248"/>
      <c r="DZ20" s="248"/>
      <c r="EA20" s="248"/>
      <c r="EB20" s="248"/>
      <c r="EC20" s="248"/>
      <c r="ED20" s="248"/>
      <c r="EE20" s="248"/>
      <c r="EF20" s="248"/>
      <c r="EG20" s="248"/>
      <c r="EH20" s="248"/>
      <c r="EI20" s="248"/>
      <c r="EJ20" s="248"/>
      <c r="EK20" s="248"/>
      <c r="EL20" s="248"/>
      <c r="EM20" s="248"/>
      <c r="EN20" s="248"/>
      <c r="EO20" s="248"/>
      <c r="EP20" s="248"/>
      <c r="EQ20" s="248"/>
      <c r="ER20" s="248"/>
      <c r="ES20" s="248"/>
      <c r="ET20" s="248"/>
      <c r="EU20" s="248"/>
      <c r="EV20" s="248"/>
      <c r="EW20" s="248"/>
      <c r="EX20" s="248"/>
      <c r="EY20" s="248"/>
      <c r="EZ20" s="248"/>
      <c r="FA20" s="248"/>
      <c r="FB20" s="248"/>
      <c r="FC20" s="248"/>
      <c r="FD20" s="248"/>
      <c r="FE20" s="248"/>
      <c r="FF20" s="248"/>
      <c r="FG20" s="248"/>
      <c r="FH20" s="248"/>
      <c r="FI20" s="248"/>
      <c r="FJ20" s="248"/>
      <c r="FK20" s="248"/>
      <c r="FL20" s="248"/>
      <c r="FM20" s="248"/>
      <c r="FN20" s="248"/>
      <c r="FO20" s="248"/>
      <c r="FP20" s="248"/>
      <c r="FQ20" s="248"/>
      <c r="FR20" s="248"/>
      <c r="FS20" s="248"/>
      <c r="FT20" s="248"/>
      <c r="FU20" s="248"/>
      <c r="FV20" s="248"/>
      <c r="FW20" s="248"/>
      <c r="FX20" s="248"/>
      <c r="FY20" s="248"/>
      <c r="FZ20" s="248"/>
      <c r="GA20" s="248"/>
      <c r="GB20" s="248"/>
      <c r="GC20" s="248"/>
      <c r="GD20" s="248"/>
      <c r="GE20" s="248"/>
      <c r="GF20" s="248"/>
      <c r="GG20" s="248"/>
      <c r="GH20" s="248"/>
      <c r="GI20" s="248"/>
      <c r="GJ20" s="248"/>
      <c r="GK20" s="248"/>
      <c r="GL20" s="248"/>
      <c r="GM20" s="248"/>
      <c r="GN20" s="248"/>
      <c r="GO20" s="248"/>
      <c r="GP20" s="248"/>
      <c r="GQ20" s="248"/>
      <c r="GR20" s="248"/>
      <c r="GS20" s="248"/>
      <c r="GT20" s="248"/>
      <c r="GU20" s="248"/>
      <c r="GV20" s="248"/>
      <c r="GW20" s="248"/>
      <c r="GX20" s="248"/>
      <c r="GY20" s="248"/>
      <c r="GZ20" s="248"/>
      <c r="HA20" s="248"/>
      <c r="HB20" s="248"/>
      <c r="HC20" s="248"/>
      <c r="HD20" s="248"/>
      <c r="HE20" s="248"/>
      <c r="HF20" s="248"/>
      <c r="HG20" s="248"/>
      <c r="HH20" s="248"/>
      <c r="HI20" s="248"/>
      <c r="HJ20" s="248"/>
      <c r="HK20" s="248"/>
      <c r="HL20" s="248"/>
      <c r="HM20" s="248"/>
      <c r="HN20" s="248"/>
      <c r="HO20" s="248"/>
      <c r="HP20" s="248"/>
      <c r="HQ20" s="248"/>
      <c r="HR20" s="248"/>
      <c r="HS20" s="248"/>
      <c r="HT20" s="248"/>
      <c r="HU20" s="248"/>
      <c r="HV20" s="248"/>
      <c r="HW20" s="248"/>
      <c r="HX20" s="248"/>
      <c r="HY20" s="248"/>
      <c r="HZ20" s="248"/>
      <c r="IA20" s="248"/>
      <c r="IB20" s="248"/>
      <c r="IC20" s="248"/>
      <c r="ID20" s="248"/>
      <c r="IE20" s="248"/>
      <c r="IF20" s="248"/>
      <c r="IG20" s="248"/>
      <c r="IH20" s="248"/>
      <c r="II20" s="248"/>
      <c r="IJ20" s="248"/>
      <c r="IK20" s="248"/>
      <c r="IL20" s="248"/>
      <c r="IM20" s="248"/>
      <c r="IN20" s="248"/>
      <c r="IO20" s="248"/>
      <c r="IP20" s="248"/>
      <c r="IQ20" s="248"/>
      <c r="IR20" s="248"/>
      <c r="IS20" s="248"/>
      <c r="IT20" s="248"/>
      <c r="IU20" s="248"/>
      <c r="IV20" s="248"/>
      <c r="IW20" s="248"/>
      <c r="IX20" s="248"/>
      <c r="IY20" s="248"/>
    </row>
    <row r="21" spans="1:259" ht="22.2" hidden="1">
      <c r="A21" s="306" t="s">
        <v>231</v>
      </c>
      <c r="B21" s="262"/>
      <c r="C21" s="287"/>
      <c r="D21" s="318"/>
      <c r="E21" s="127"/>
      <c r="F21" s="127"/>
      <c r="G21" s="127"/>
      <c r="H21" s="127"/>
      <c r="I21" s="127"/>
      <c r="J21" s="127"/>
      <c r="K21" s="127"/>
      <c r="L21" s="173"/>
      <c r="M21" s="127"/>
      <c r="N21" s="173"/>
      <c r="O21" s="101"/>
      <c r="P21" s="127"/>
      <c r="Q21" s="127"/>
      <c r="R21" s="127"/>
      <c r="S21" s="127"/>
      <c r="T21" s="127"/>
      <c r="U21" s="127"/>
      <c r="V21" s="271"/>
      <c r="W21" s="127"/>
      <c r="X21" s="272"/>
      <c r="Y21" s="101"/>
    </row>
    <row r="22" spans="1:259" ht="21.6" hidden="1">
      <c r="A22" s="256" t="s">
        <v>232</v>
      </c>
      <c r="B22" s="262">
        <v>7</v>
      </c>
      <c r="C22" s="287"/>
      <c r="D22" s="318"/>
      <c r="E22" s="127" t="s">
        <v>22</v>
      </c>
      <c r="F22" s="127"/>
      <c r="G22" s="127"/>
      <c r="H22" s="127"/>
      <c r="I22" s="127"/>
      <c r="J22" s="127"/>
      <c r="K22" s="127"/>
      <c r="L22" s="127"/>
      <c r="M22" s="127" t="s">
        <v>22</v>
      </c>
      <c r="N22" s="127"/>
      <c r="O22" s="148" t="s">
        <v>22</v>
      </c>
      <c r="P22" s="173"/>
      <c r="Q22" s="132" t="s">
        <v>22</v>
      </c>
      <c r="R22" s="132"/>
      <c r="S22" s="132" t="s">
        <v>22</v>
      </c>
      <c r="T22" s="132"/>
      <c r="U22" s="132" t="s">
        <v>22</v>
      </c>
      <c r="V22" s="325"/>
      <c r="W22" s="132" t="s">
        <v>22</v>
      </c>
      <c r="X22" s="272"/>
      <c r="Y22" s="101"/>
    </row>
    <row r="23" spans="1:259" ht="21.6" hidden="1">
      <c r="A23" s="256" t="s">
        <v>233</v>
      </c>
      <c r="B23" s="262"/>
      <c r="C23" s="287"/>
      <c r="D23" s="318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48"/>
      <c r="P23" s="173"/>
      <c r="Q23" s="132"/>
      <c r="R23" s="132"/>
      <c r="S23" s="132"/>
      <c r="T23" s="132"/>
      <c r="U23" s="132"/>
      <c r="V23" s="325"/>
      <c r="W23" s="132"/>
      <c r="X23" s="272"/>
      <c r="Y23" s="101"/>
    </row>
    <row r="24" spans="1:259" ht="21.6" hidden="1">
      <c r="A24" s="256" t="s">
        <v>234</v>
      </c>
      <c r="B24" s="262">
        <v>7</v>
      </c>
      <c r="C24" s="287"/>
      <c r="D24" s="318"/>
      <c r="E24" s="127" t="s">
        <v>22</v>
      </c>
      <c r="F24" s="127"/>
      <c r="G24" s="127"/>
      <c r="H24" s="127"/>
      <c r="I24" s="127" t="s">
        <v>22</v>
      </c>
      <c r="J24" s="127"/>
      <c r="K24" s="127"/>
      <c r="L24" s="127"/>
      <c r="M24" s="127" t="s">
        <v>22</v>
      </c>
      <c r="N24" s="127"/>
      <c r="O24" s="148" t="s">
        <v>22</v>
      </c>
      <c r="P24" s="127"/>
      <c r="Q24" s="127" t="s">
        <v>22</v>
      </c>
      <c r="R24" s="127"/>
      <c r="S24" s="127" t="s">
        <v>22</v>
      </c>
      <c r="T24" s="127"/>
      <c r="U24" s="127" t="s">
        <v>22</v>
      </c>
      <c r="V24" s="271"/>
      <c r="W24" s="127" t="s">
        <v>22</v>
      </c>
      <c r="X24" s="271"/>
      <c r="Y24" s="101"/>
    </row>
    <row r="25" spans="1:259" ht="21.6" hidden="1">
      <c r="A25" s="256" t="s">
        <v>235</v>
      </c>
      <c r="B25" s="262">
        <v>3</v>
      </c>
      <c r="C25" s="287"/>
      <c r="D25" s="318"/>
      <c r="E25" s="100" t="s">
        <v>22</v>
      </c>
      <c r="F25" s="139"/>
      <c r="G25" s="139"/>
      <c r="H25" s="139"/>
      <c r="I25" s="100" t="s">
        <v>22</v>
      </c>
      <c r="J25" s="127"/>
      <c r="K25" s="100"/>
      <c r="L25" s="139"/>
      <c r="M25" s="100" t="s">
        <v>22</v>
      </c>
      <c r="N25" s="127"/>
      <c r="O25" s="103" t="s">
        <v>22</v>
      </c>
      <c r="P25" s="127"/>
      <c r="Q25" s="100" t="s">
        <v>22</v>
      </c>
      <c r="R25" s="127"/>
      <c r="S25" s="100" t="s">
        <v>22</v>
      </c>
      <c r="T25" s="127"/>
      <c r="U25" s="100" t="s">
        <v>22</v>
      </c>
      <c r="V25" s="271"/>
      <c r="W25" s="100" t="s">
        <v>22</v>
      </c>
      <c r="X25" s="271"/>
      <c r="Y25" s="104"/>
    </row>
    <row r="26" spans="1:259" ht="22.2" hidden="1">
      <c r="A26" s="306" t="s">
        <v>236</v>
      </c>
      <c r="B26" s="262"/>
      <c r="C26" s="287"/>
      <c r="D26" s="318"/>
      <c r="E26" s="129" t="s">
        <v>22</v>
      </c>
      <c r="F26" s="134"/>
      <c r="G26" s="134"/>
      <c r="H26" s="134"/>
      <c r="I26" s="129" t="s">
        <v>22</v>
      </c>
      <c r="J26" s="130"/>
      <c r="K26" s="129"/>
      <c r="L26" s="134"/>
      <c r="M26" s="129" t="s">
        <v>22</v>
      </c>
      <c r="N26" s="133"/>
      <c r="O26" s="169" t="s">
        <v>22</v>
      </c>
      <c r="P26" s="133"/>
      <c r="Q26" s="129" t="s">
        <v>22</v>
      </c>
      <c r="R26" s="130"/>
      <c r="S26" s="129" t="s">
        <v>22</v>
      </c>
      <c r="T26" s="130"/>
      <c r="U26" s="129" t="s">
        <v>22</v>
      </c>
      <c r="V26" s="326"/>
      <c r="W26" s="129" t="s">
        <v>22</v>
      </c>
      <c r="X26" s="319"/>
      <c r="Y26" s="146">
        <v>0</v>
      </c>
    </row>
    <row r="27" spans="1:259" ht="22.2" hidden="1">
      <c r="A27" s="306"/>
      <c r="B27" s="262"/>
      <c r="C27" s="287"/>
      <c r="D27" s="318"/>
      <c r="E27" s="130"/>
      <c r="F27" s="134"/>
      <c r="G27" s="133"/>
      <c r="H27" s="134"/>
      <c r="I27" s="130"/>
      <c r="J27" s="130"/>
      <c r="K27" s="130"/>
      <c r="L27" s="134"/>
      <c r="M27" s="130"/>
      <c r="N27" s="133"/>
      <c r="O27" s="98"/>
      <c r="P27" s="133"/>
      <c r="Q27" s="130"/>
      <c r="R27" s="130"/>
      <c r="S27" s="130"/>
      <c r="T27" s="130"/>
      <c r="U27" s="130"/>
      <c r="V27" s="326"/>
      <c r="W27" s="130"/>
      <c r="X27" s="319"/>
      <c r="Y27" s="91"/>
    </row>
    <row r="28" spans="1:259" ht="22.2" hidden="1">
      <c r="A28" s="305" t="s">
        <v>211</v>
      </c>
      <c r="B28" s="262"/>
      <c r="C28" s="287"/>
      <c r="D28" s="318"/>
      <c r="E28" s="168">
        <v>0</v>
      </c>
      <c r="F28" s="133"/>
      <c r="G28" s="168">
        <v>0</v>
      </c>
      <c r="H28" s="133"/>
      <c r="I28" s="168">
        <v>0</v>
      </c>
      <c r="J28" s="130"/>
      <c r="K28" s="168">
        <v>0</v>
      </c>
      <c r="L28" s="133"/>
      <c r="M28" s="168">
        <v>0</v>
      </c>
      <c r="N28" s="133"/>
      <c r="O28" s="168">
        <v>0</v>
      </c>
      <c r="P28" s="133"/>
      <c r="Q28" s="168">
        <v>0</v>
      </c>
      <c r="R28" s="133"/>
      <c r="S28" s="168">
        <v>0</v>
      </c>
      <c r="T28" s="133"/>
      <c r="U28" s="168">
        <v>0</v>
      </c>
      <c r="V28" s="319"/>
      <c r="W28" s="168">
        <v>0</v>
      </c>
      <c r="X28" s="320"/>
      <c r="Y28" s="146">
        <v>0</v>
      </c>
    </row>
    <row r="29" spans="1:259" s="305" customFormat="1" ht="22.2" hidden="1">
      <c r="B29" s="262"/>
      <c r="C29" s="287"/>
      <c r="D29" s="287"/>
      <c r="E29" s="93"/>
      <c r="F29" s="320"/>
      <c r="G29" s="320"/>
      <c r="H29" s="320"/>
      <c r="I29" s="93"/>
      <c r="J29" s="93"/>
      <c r="K29" s="93"/>
      <c r="L29" s="320"/>
      <c r="M29" s="93"/>
      <c r="N29" s="320"/>
      <c r="O29" s="93"/>
      <c r="P29" s="320"/>
      <c r="Q29" s="319"/>
      <c r="R29" s="319"/>
      <c r="S29" s="319"/>
      <c r="T29" s="319"/>
      <c r="U29" s="319"/>
      <c r="V29" s="319"/>
      <c r="W29" s="319"/>
      <c r="X29" s="320"/>
      <c r="Y29" s="69"/>
      <c r="Z29" s="256"/>
      <c r="AA29" s="256"/>
      <c r="AB29" s="256"/>
      <c r="AC29" s="256"/>
      <c r="AD29" s="256"/>
      <c r="AE29" s="256"/>
      <c r="AF29" s="256"/>
      <c r="AG29" s="256"/>
      <c r="AH29" s="256"/>
      <c r="AI29" s="256"/>
      <c r="AJ29" s="256"/>
      <c r="AK29" s="256"/>
      <c r="AL29" s="256"/>
      <c r="AM29" s="256"/>
      <c r="AN29" s="256"/>
      <c r="AO29" s="256"/>
      <c r="AP29" s="256"/>
      <c r="AQ29" s="256"/>
      <c r="AR29" s="256"/>
      <c r="AS29" s="256"/>
      <c r="AT29" s="256"/>
      <c r="AU29" s="256"/>
      <c r="AV29" s="256"/>
      <c r="AW29" s="256"/>
      <c r="AX29" s="256"/>
      <c r="AY29" s="256"/>
      <c r="AZ29" s="256"/>
      <c r="BA29" s="256"/>
      <c r="BB29" s="256"/>
      <c r="BC29" s="256"/>
      <c r="BD29" s="256"/>
      <c r="BE29" s="256"/>
      <c r="BF29" s="256"/>
      <c r="BG29" s="256"/>
      <c r="BH29" s="256"/>
      <c r="BI29" s="256"/>
      <c r="BJ29" s="256"/>
      <c r="BK29" s="256"/>
      <c r="BL29" s="256"/>
      <c r="BM29" s="256"/>
      <c r="BN29" s="256"/>
      <c r="BO29" s="256"/>
      <c r="BP29" s="256"/>
      <c r="BQ29" s="256"/>
      <c r="BR29" s="256"/>
      <c r="BS29" s="256"/>
      <c r="BT29" s="256"/>
      <c r="BU29" s="256"/>
      <c r="BV29" s="256"/>
      <c r="BW29" s="256"/>
      <c r="BX29" s="256"/>
      <c r="BY29" s="256"/>
      <c r="BZ29" s="256"/>
      <c r="CA29" s="256"/>
      <c r="CB29" s="256"/>
      <c r="CC29" s="256"/>
      <c r="CD29" s="256"/>
      <c r="CE29" s="256"/>
      <c r="CF29" s="256"/>
      <c r="CG29" s="256"/>
      <c r="CH29" s="256"/>
      <c r="CI29" s="256"/>
      <c r="CJ29" s="256"/>
      <c r="CK29" s="256"/>
      <c r="CL29" s="256"/>
      <c r="CM29" s="256"/>
      <c r="CN29" s="256"/>
      <c r="CO29" s="256"/>
      <c r="CP29" s="256"/>
      <c r="CQ29" s="256"/>
      <c r="CR29" s="256"/>
      <c r="CS29" s="256"/>
      <c r="CT29" s="256"/>
      <c r="CU29" s="256"/>
      <c r="CV29" s="256"/>
      <c r="CW29" s="256"/>
      <c r="CX29" s="256"/>
      <c r="CY29" s="256"/>
      <c r="CZ29" s="256"/>
      <c r="DA29" s="256"/>
      <c r="DB29" s="256"/>
      <c r="DC29" s="256"/>
      <c r="DD29" s="256"/>
      <c r="DE29" s="256"/>
      <c r="DF29" s="256"/>
      <c r="DG29" s="256"/>
      <c r="DH29" s="256"/>
      <c r="DI29" s="256"/>
      <c r="DJ29" s="256"/>
      <c r="DK29" s="256"/>
      <c r="DL29" s="256"/>
      <c r="DM29" s="256"/>
      <c r="DN29" s="256"/>
      <c r="DO29" s="256"/>
      <c r="DP29" s="256"/>
      <c r="DQ29" s="256"/>
      <c r="DR29" s="256"/>
      <c r="DS29" s="256"/>
      <c r="DT29" s="256"/>
      <c r="DU29" s="256"/>
      <c r="DV29" s="256"/>
      <c r="DW29" s="256"/>
      <c r="DX29" s="256"/>
      <c r="DY29" s="256"/>
      <c r="DZ29" s="256"/>
      <c r="EA29" s="256"/>
      <c r="EB29" s="256"/>
      <c r="EC29" s="256"/>
      <c r="ED29" s="256"/>
      <c r="EE29" s="256"/>
      <c r="EF29" s="256"/>
      <c r="EG29" s="256"/>
      <c r="EH29" s="256"/>
      <c r="EI29" s="256"/>
      <c r="EJ29" s="256"/>
      <c r="EK29" s="256"/>
      <c r="EL29" s="256"/>
      <c r="EM29" s="256"/>
      <c r="EN29" s="256"/>
      <c r="EO29" s="256"/>
      <c r="EP29" s="256"/>
      <c r="EQ29" s="256"/>
      <c r="ER29" s="256"/>
      <c r="ES29" s="256"/>
      <c r="ET29" s="256"/>
      <c r="EU29" s="256"/>
      <c r="EV29" s="256"/>
      <c r="EW29" s="256"/>
      <c r="EX29" s="256"/>
      <c r="EY29" s="256"/>
      <c r="EZ29" s="256"/>
      <c r="FA29" s="256"/>
      <c r="FB29" s="256"/>
      <c r="FC29" s="256"/>
      <c r="FD29" s="256"/>
      <c r="FE29" s="256"/>
      <c r="FF29" s="256"/>
      <c r="FG29" s="256"/>
      <c r="FH29" s="256"/>
      <c r="FI29" s="256"/>
      <c r="FJ29" s="256"/>
      <c r="FK29" s="256"/>
      <c r="FL29" s="256"/>
      <c r="FM29" s="256"/>
      <c r="FN29" s="256"/>
      <c r="FO29" s="256"/>
      <c r="FP29" s="256"/>
      <c r="FQ29" s="256"/>
      <c r="FR29" s="256"/>
      <c r="FS29" s="256"/>
      <c r="FT29" s="256"/>
      <c r="FU29" s="256"/>
      <c r="FV29" s="256"/>
      <c r="FW29" s="256"/>
      <c r="FX29" s="256"/>
      <c r="FY29" s="256"/>
      <c r="FZ29" s="256"/>
      <c r="GA29" s="256"/>
      <c r="GB29" s="256"/>
      <c r="GC29" s="256"/>
      <c r="GD29" s="256"/>
      <c r="GE29" s="256"/>
      <c r="GF29" s="256"/>
      <c r="GG29" s="256"/>
      <c r="GH29" s="256"/>
      <c r="GI29" s="256"/>
      <c r="GJ29" s="256"/>
      <c r="GK29" s="256"/>
      <c r="GL29" s="256"/>
      <c r="GM29" s="256"/>
      <c r="GN29" s="256"/>
      <c r="GO29" s="256"/>
      <c r="GP29" s="256"/>
      <c r="GQ29" s="256"/>
      <c r="GR29" s="256"/>
      <c r="GS29" s="256"/>
      <c r="GT29" s="256"/>
      <c r="GU29" s="256"/>
      <c r="GV29" s="256"/>
      <c r="GW29" s="256"/>
      <c r="GX29" s="256"/>
      <c r="GY29" s="256"/>
      <c r="GZ29" s="256"/>
      <c r="HA29" s="256"/>
      <c r="HB29" s="256"/>
      <c r="HC29" s="256"/>
      <c r="HD29" s="256"/>
      <c r="HE29" s="256"/>
      <c r="HF29" s="256"/>
      <c r="HG29" s="256"/>
      <c r="HH29" s="256"/>
      <c r="HI29" s="256"/>
      <c r="HJ29" s="256"/>
      <c r="HK29" s="256"/>
      <c r="HL29" s="256"/>
      <c r="HM29" s="256"/>
      <c r="HN29" s="256"/>
      <c r="HO29" s="256"/>
      <c r="HP29" s="256"/>
      <c r="HQ29" s="256"/>
      <c r="HR29" s="256"/>
      <c r="HS29" s="256"/>
      <c r="HT29" s="256"/>
      <c r="HU29" s="256"/>
      <c r="HV29" s="256"/>
      <c r="HW29" s="256"/>
      <c r="HX29" s="256"/>
      <c r="HY29" s="256"/>
      <c r="HZ29" s="256"/>
      <c r="IA29" s="256"/>
      <c r="IB29" s="256"/>
      <c r="IC29" s="256"/>
      <c r="ID29" s="256"/>
      <c r="IE29" s="256"/>
      <c r="IF29" s="256"/>
      <c r="IG29" s="256"/>
      <c r="IH29" s="256"/>
      <c r="II29" s="256"/>
      <c r="IJ29" s="256"/>
      <c r="IK29" s="256"/>
      <c r="IL29" s="256"/>
      <c r="IM29" s="256"/>
      <c r="IN29" s="256"/>
      <c r="IO29" s="256"/>
      <c r="IP29" s="256"/>
      <c r="IQ29" s="256"/>
      <c r="IR29" s="256"/>
      <c r="IS29" s="256"/>
      <c r="IT29" s="256"/>
      <c r="IU29" s="256"/>
      <c r="IV29" s="256"/>
      <c r="IW29" s="256"/>
      <c r="IX29" s="256"/>
      <c r="IY29" s="256"/>
    </row>
    <row r="30" spans="1:259" ht="22.2">
      <c r="A30" s="305" t="s">
        <v>212</v>
      </c>
      <c r="B30" s="282"/>
      <c r="C30" s="321"/>
      <c r="D30" s="321"/>
      <c r="E30" s="319"/>
      <c r="F30" s="319"/>
      <c r="G30" s="319"/>
      <c r="H30" s="319"/>
      <c r="I30" s="319"/>
      <c r="J30" s="319"/>
      <c r="K30" s="319"/>
      <c r="L30" s="322"/>
      <c r="M30" s="319"/>
      <c r="N30" s="322"/>
      <c r="O30" s="275"/>
      <c r="P30" s="319"/>
      <c r="Q30" s="319"/>
      <c r="R30" s="319"/>
      <c r="S30" s="319"/>
      <c r="T30" s="319"/>
      <c r="U30" s="319"/>
      <c r="V30" s="319"/>
      <c r="W30" s="319"/>
      <c r="X30" s="322"/>
      <c r="Y30" s="69"/>
      <c r="Z30" s="305"/>
      <c r="AA30" s="305"/>
      <c r="AB30" s="305"/>
      <c r="AC30" s="305"/>
      <c r="AD30" s="305"/>
      <c r="AE30" s="305"/>
      <c r="AF30" s="305"/>
      <c r="AG30" s="305"/>
      <c r="AH30" s="305"/>
      <c r="AI30" s="305"/>
      <c r="AJ30" s="305"/>
      <c r="AK30" s="305"/>
      <c r="AL30" s="305"/>
      <c r="AM30" s="305"/>
      <c r="AN30" s="305"/>
      <c r="AO30" s="305"/>
      <c r="AP30" s="305"/>
      <c r="AQ30" s="305"/>
      <c r="AR30" s="305"/>
      <c r="AS30" s="305"/>
      <c r="AT30" s="305"/>
      <c r="AU30" s="305"/>
      <c r="AV30" s="305"/>
      <c r="AW30" s="305"/>
      <c r="AX30" s="305"/>
      <c r="AY30" s="305"/>
      <c r="AZ30" s="305"/>
      <c r="BA30" s="305"/>
      <c r="BB30" s="305"/>
      <c r="BC30" s="305"/>
      <c r="BD30" s="305"/>
      <c r="BE30" s="305"/>
      <c r="BF30" s="305"/>
      <c r="BG30" s="305"/>
      <c r="BH30" s="305"/>
      <c r="BI30" s="305"/>
      <c r="BJ30" s="305"/>
      <c r="BK30" s="305"/>
      <c r="BL30" s="305"/>
      <c r="BM30" s="305"/>
      <c r="BN30" s="305"/>
      <c r="BO30" s="305"/>
      <c r="BP30" s="305"/>
      <c r="BQ30" s="305"/>
      <c r="BR30" s="305"/>
      <c r="BS30" s="305"/>
      <c r="BT30" s="305"/>
      <c r="BU30" s="305"/>
      <c r="BV30" s="305"/>
      <c r="BW30" s="305"/>
      <c r="BX30" s="305"/>
      <c r="BY30" s="305"/>
      <c r="BZ30" s="305"/>
      <c r="CA30" s="305"/>
      <c r="CB30" s="305"/>
      <c r="CC30" s="305"/>
      <c r="CD30" s="305"/>
      <c r="CE30" s="305"/>
      <c r="CF30" s="305"/>
      <c r="CG30" s="305"/>
      <c r="CH30" s="305"/>
      <c r="CI30" s="305"/>
      <c r="CJ30" s="305"/>
      <c r="CK30" s="305"/>
      <c r="CL30" s="305"/>
      <c r="CM30" s="305"/>
      <c r="CN30" s="305"/>
      <c r="CO30" s="305"/>
      <c r="CP30" s="305"/>
      <c r="CQ30" s="305"/>
      <c r="CR30" s="305"/>
      <c r="CS30" s="305"/>
      <c r="CT30" s="305"/>
      <c r="CU30" s="305"/>
      <c r="CV30" s="305"/>
      <c r="CW30" s="305"/>
      <c r="CX30" s="305"/>
      <c r="CY30" s="305"/>
      <c r="CZ30" s="305"/>
      <c r="DA30" s="305"/>
      <c r="DB30" s="305"/>
      <c r="DC30" s="305"/>
      <c r="DD30" s="305"/>
      <c r="DE30" s="305"/>
      <c r="DF30" s="305"/>
      <c r="DG30" s="305"/>
      <c r="DH30" s="305"/>
      <c r="DI30" s="305"/>
      <c r="DJ30" s="305"/>
      <c r="DK30" s="305"/>
      <c r="DL30" s="305"/>
      <c r="DM30" s="305"/>
      <c r="DN30" s="305"/>
      <c r="DO30" s="305"/>
      <c r="DP30" s="305"/>
      <c r="DQ30" s="305"/>
      <c r="DR30" s="305"/>
      <c r="DS30" s="305"/>
      <c r="DT30" s="305"/>
      <c r="DU30" s="305"/>
      <c r="DV30" s="305"/>
      <c r="DW30" s="305"/>
      <c r="DX30" s="305"/>
      <c r="DY30" s="305"/>
      <c r="DZ30" s="305"/>
      <c r="EA30" s="305"/>
      <c r="EB30" s="305"/>
      <c r="EC30" s="305"/>
      <c r="ED30" s="305"/>
      <c r="EE30" s="305"/>
      <c r="EF30" s="305"/>
      <c r="EG30" s="305"/>
      <c r="EH30" s="305"/>
      <c r="EI30" s="305"/>
      <c r="EJ30" s="305"/>
      <c r="EK30" s="305"/>
      <c r="EL30" s="305"/>
      <c r="EM30" s="305"/>
      <c r="EN30" s="305"/>
      <c r="EO30" s="305"/>
      <c r="EP30" s="305"/>
      <c r="EQ30" s="305"/>
      <c r="ER30" s="305"/>
      <c r="ES30" s="305"/>
      <c r="ET30" s="305"/>
      <c r="EU30" s="305"/>
      <c r="EV30" s="305"/>
      <c r="EW30" s="305"/>
      <c r="EX30" s="305"/>
      <c r="EY30" s="305"/>
      <c r="EZ30" s="305"/>
      <c r="FA30" s="305"/>
      <c r="FB30" s="305"/>
      <c r="FC30" s="305"/>
      <c r="FD30" s="305"/>
      <c r="FE30" s="305"/>
      <c r="FF30" s="305"/>
      <c r="FG30" s="305"/>
      <c r="FH30" s="305"/>
      <c r="FI30" s="305"/>
      <c r="FJ30" s="305"/>
      <c r="FK30" s="305"/>
      <c r="FL30" s="305"/>
      <c r="FM30" s="305"/>
      <c r="FN30" s="305"/>
      <c r="FO30" s="305"/>
      <c r="FP30" s="305"/>
      <c r="FQ30" s="305"/>
      <c r="FR30" s="305"/>
      <c r="FS30" s="305"/>
      <c r="FT30" s="305"/>
      <c r="FU30" s="305"/>
      <c r="FV30" s="305"/>
      <c r="FW30" s="305"/>
      <c r="FX30" s="305"/>
      <c r="FY30" s="305"/>
      <c r="FZ30" s="305"/>
      <c r="GA30" s="305"/>
      <c r="GB30" s="305"/>
      <c r="GC30" s="305"/>
      <c r="GD30" s="305"/>
      <c r="GE30" s="305"/>
      <c r="GF30" s="305"/>
      <c r="GG30" s="305"/>
      <c r="GH30" s="305"/>
      <c r="GI30" s="305"/>
      <c r="GJ30" s="305"/>
      <c r="GK30" s="305"/>
      <c r="GL30" s="305"/>
      <c r="GM30" s="305"/>
      <c r="GN30" s="305"/>
      <c r="GO30" s="305"/>
      <c r="GP30" s="305"/>
      <c r="GQ30" s="305"/>
      <c r="GR30" s="305"/>
      <c r="GS30" s="305"/>
      <c r="GT30" s="305"/>
      <c r="GU30" s="305"/>
      <c r="GV30" s="305"/>
      <c r="GW30" s="305"/>
      <c r="GX30" s="305"/>
      <c r="GY30" s="305"/>
      <c r="GZ30" s="305"/>
      <c r="HA30" s="305"/>
      <c r="HB30" s="305"/>
      <c r="HC30" s="305"/>
      <c r="HD30" s="305"/>
      <c r="HE30" s="305"/>
      <c r="HF30" s="305"/>
      <c r="HG30" s="305"/>
      <c r="HH30" s="305"/>
      <c r="HI30" s="305"/>
      <c r="HJ30" s="305"/>
      <c r="HK30" s="305"/>
      <c r="HL30" s="305"/>
      <c r="HM30" s="305"/>
      <c r="HN30" s="305"/>
      <c r="HO30" s="305"/>
      <c r="HP30" s="305"/>
      <c r="HQ30" s="305"/>
      <c r="HR30" s="305"/>
      <c r="HS30" s="305"/>
      <c r="HT30" s="305"/>
      <c r="HU30" s="305"/>
      <c r="HV30" s="305"/>
      <c r="HW30" s="305"/>
      <c r="HX30" s="305"/>
      <c r="HY30" s="305"/>
      <c r="HZ30" s="305"/>
      <c r="IA30" s="305"/>
      <c r="IB30" s="305"/>
      <c r="IC30" s="305"/>
      <c r="ID30" s="305"/>
      <c r="IE30" s="305"/>
      <c r="IF30" s="305"/>
      <c r="IG30" s="305"/>
      <c r="IH30" s="305"/>
      <c r="II30" s="305"/>
      <c r="IJ30" s="305"/>
      <c r="IK30" s="305"/>
      <c r="IL30" s="305"/>
      <c r="IM30" s="305"/>
      <c r="IN30" s="305"/>
      <c r="IO30" s="305"/>
      <c r="IP30" s="305"/>
      <c r="IQ30" s="305"/>
      <c r="IR30" s="305"/>
      <c r="IS30" s="305"/>
      <c r="IT30" s="305"/>
      <c r="IU30" s="305"/>
      <c r="IV30" s="305"/>
      <c r="IW30" s="305"/>
      <c r="IX30" s="305"/>
      <c r="IY30" s="305"/>
    </row>
    <row r="31" spans="1:259" s="230" customFormat="1" ht="23.25" customHeight="1">
      <c r="A31" s="230" t="s">
        <v>213</v>
      </c>
      <c r="B31" s="231"/>
      <c r="E31" s="182">
        <v>0</v>
      </c>
      <c r="F31" s="148"/>
      <c r="G31" s="182">
        <v>0</v>
      </c>
      <c r="H31" s="148"/>
      <c r="I31" s="182">
        <v>0</v>
      </c>
      <c r="J31" s="182"/>
      <c r="K31" s="182"/>
      <c r="L31" s="148"/>
      <c r="M31" s="182">
        <v>0</v>
      </c>
      <c r="N31" s="144"/>
      <c r="O31" s="249">
        <f>'PL6-7'!I76</f>
        <v>75960</v>
      </c>
      <c r="P31" s="148"/>
      <c r="Q31" s="182">
        <v>0</v>
      </c>
      <c r="R31" s="148"/>
      <c r="S31" s="182">
        <v>0</v>
      </c>
      <c r="T31" s="148"/>
      <c r="U31" s="182">
        <v>0</v>
      </c>
      <c r="W31" s="182">
        <v>0</v>
      </c>
      <c r="X31" s="144"/>
      <c r="Y31" s="102">
        <f>SUM(E31,G31,I31,M31,O31)</f>
        <v>75960</v>
      </c>
    </row>
    <row r="32" spans="1:259" s="328" customFormat="1" ht="23.25" customHeight="1">
      <c r="A32" s="230" t="s">
        <v>214</v>
      </c>
      <c r="B32" s="231"/>
      <c r="C32" s="230"/>
      <c r="D32" s="230"/>
      <c r="E32" s="186">
        <v>0</v>
      </c>
      <c r="F32" s="148"/>
      <c r="G32" s="186">
        <v>0</v>
      </c>
      <c r="H32" s="148"/>
      <c r="I32" s="186">
        <v>0</v>
      </c>
      <c r="J32" s="232"/>
      <c r="K32" s="186"/>
      <c r="L32" s="148"/>
      <c r="M32" s="186">
        <v>0</v>
      </c>
      <c r="N32" s="144"/>
      <c r="O32" s="186">
        <v>0</v>
      </c>
      <c r="P32" s="148"/>
      <c r="Q32" s="101">
        <f>'PL6-7'!I55+'PL6-7'!I66</f>
        <v>20727</v>
      </c>
      <c r="R32" s="148"/>
      <c r="S32" s="215">
        <f>'PL6-7'!I62</f>
        <v>-271</v>
      </c>
      <c r="T32" s="148"/>
      <c r="U32" s="215">
        <f>'PL6-7'!I43+'PL6-7'!I64-'SH10'!O32</f>
        <v>-2584</v>
      </c>
      <c r="V32" s="148"/>
      <c r="W32" s="215">
        <f>SUM(Q32,S32,U32)</f>
        <v>17872</v>
      </c>
      <c r="X32" s="144"/>
      <c r="Y32" s="229">
        <f>SUM(U32,S32,Q32,O32,M32,I32,G32,E32)</f>
        <v>17872</v>
      </c>
      <c r="Z32" s="327"/>
      <c r="AA32" s="230"/>
      <c r="AB32" s="230"/>
      <c r="AC32" s="230"/>
      <c r="AD32" s="230"/>
      <c r="AE32" s="230"/>
      <c r="AF32" s="230"/>
      <c r="AG32" s="230"/>
      <c r="AH32" s="230"/>
      <c r="AI32" s="230"/>
      <c r="AJ32" s="230"/>
      <c r="AK32" s="230"/>
      <c r="AL32" s="230"/>
      <c r="AM32" s="230"/>
      <c r="AN32" s="230"/>
      <c r="AO32" s="230"/>
      <c r="AP32" s="230"/>
      <c r="AQ32" s="230"/>
      <c r="AR32" s="230"/>
      <c r="AS32" s="230"/>
      <c r="AT32" s="230"/>
      <c r="AU32" s="230"/>
      <c r="AV32" s="230"/>
      <c r="AW32" s="230"/>
      <c r="AX32" s="230"/>
      <c r="AY32" s="230"/>
      <c r="AZ32" s="230"/>
      <c r="BA32" s="230"/>
      <c r="BB32" s="230"/>
      <c r="BC32" s="230"/>
      <c r="BD32" s="230"/>
      <c r="BE32" s="230"/>
      <c r="BF32" s="230"/>
      <c r="BG32" s="230"/>
      <c r="BH32" s="230"/>
      <c r="BI32" s="230"/>
      <c r="BJ32" s="230"/>
      <c r="BK32" s="230"/>
      <c r="BL32" s="230"/>
      <c r="BM32" s="230"/>
      <c r="BN32" s="230"/>
      <c r="BO32" s="230"/>
      <c r="BP32" s="230"/>
      <c r="BQ32" s="230"/>
      <c r="BR32" s="230"/>
      <c r="BS32" s="230"/>
      <c r="BT32" s="230"/>
      <c r="BU32" s="230"/>
      <c r="BV32" s="230"/>
      <c r="BW32" s="230"/>
      <c r="BX32" s="230"/>
      <c r="BY32" s="230"/>
      <c r="BZ32" s="230"/>
      <c r="CA32" s="230"/>
      <c r="CB32" s="230"/>
      <c r="CC32" s="230"/>
      <c r="CD32" s="230"/>
      <c r="CE32" s="230"/>
      <c r="CF32" s="230"/>
      <c r="CG32" s="230"/>
      <c r="CH32" s="230"/>
      <c r="CI32" s="230"/>
      <c r="CJ32" s="230"/>
      <c r="CK32" s="230"/>
      <c r="CL32" s="230"/>
      <c r="CM32" s="230"/>
      <c r="CN32" s="230"/>
      <c r="CO32" s="230"/>
      <c r="CP32" s="230"/>
      <c r="CQ32" s="230"/>
      <c r="CR32" s="230"/>
      <c r="CS32" s="230"/>
      <c r="CT32" s="230"/>
      <c r="CU32" s="230"/>
      <c r="CV32" s="230"/>
      <c r="CW32" s="230"/>
      <c r="CX32" s="230"/>
      <c r="CY32" s="230"/>
      <c r="CZ32" s="230"/>
      <c r="DA32" s="230"/>
      <c r="DB32" s="230"/>
      <c r="DC32" s="230"/>
      <c r="DD32" s="230"/>
      <c r="DE32" s="230"/>
      <c r="DF32" s="230"/>
      <c r="DG32" s="230"/>
      <c r="DH32" s="230"/>
      <c r="DI32" s="230"/>
      <c r="DJ32" s="230"/>
      <c r="DK32" s="230"/>
      <c r="DL32" s="230"/>
      <c r="DM32" s="230"/>
      <c r="DN32" s="230"/>
      <c r="DO32" s="230"/>
      <c r="DP32" s="230"/>
      <c r="DQ32" s="230"/>
      <c r="DR32" s="230"/>
      <c r="DS32" s="230"/>
      <c r="DT32" s="230"/>
      <c r="DU32" s="230"/>
      <c r="DV32" s="230"/>
      <c r="DW32" s="230"/>
      <c r="DX32" s="230"/>
      <c r="DY32" s="230"/>
      <c r="DZ32" s="230"/>
      <c r="EA32" s="230"/>
      <c r="EB32" s="230"/>
      <c r="EC32" s="230"/>
      <c r="ED32" s="230"/>
      <c r="EE32" s="230"/>
      <c r="EF32" s="230"/>
      <c r="EG32" s="230"/>
      <c r="EH32" s="230"/>
      <c r="EI32" s="230"/>
      <c r="EJ32" s="230"/>
      <c r="EK32" s="230"/>
      <c r="EL32" s="230"/>
      <c r="EM32" s="230"/>
      <c r="EN32" s="230"/>
      <c r="EO32" s="230"/>
      <c r="EP32" s="230"/>
      <c r="EQ32" s="230"/>
      <c r="ER32" s="230"/>
      <c r="ES32" s="230"/>
      <c r="ET32" s="230"/>
      <c r="EU32" s="230"/>
      <c r="EV32" s="230"/>
      <c r="EW32" s="230"/>
      <c r="EX32" s="230"/>
      <c r="EY32" s="230"/>
      <c r="EZ32" s="230"/>
      <c r="FA32" s="230"/>
      <c r="FB32" s="230"/>
      <c r="FC32" s="230"/>
      <c r="FD32" s="230"/>
      <c r="FE32" s="230"/>
      <c r="FF32" s="230"/>
      <c r="FG32" s="230"/>
      <c r="FH32" s="230"/>
      <c r="FI32" s="230"/>
      <c r="FJ32" s="230"/>
      <c r="FK32" s="230"/>
      <c r="FL32" s="230"/>
      <c r="FM32" s="230"/>
      <c r="FN32" s="230"/>
      <c r="FO32" s="230"/>
      <c r="FP32" s="230"/>
      <c r="FQ32" s="230"/>
      <c r="FR32" s="230"/>
      <c r="FS32" s="230"/>
      <c r="FT32" s="230"/>
      <c r="FU32" s="230"/>
      <c r="FV32" s="230"/>
      <c r="FW32" s="230"/>
      <c r="FX32" s="230"/>
      <c r="FY32" s="230"/>
      <c r="FZ32" s="230"/>
      <c r="GA32" s="230"/>
      <c r="GB32" s="230"/>
      <c r="GC32" s="230"/>
      <c r="GD32" s="230"/>
      <c r="GE32" s="230"/>
      <c r="GF32" s="230"/>
      <c r="GG32" s="230"/>
      <c r="GH32" s="230"/>
      <c r="GI32" s="230"/>
      <c r="GJ32" s="230"/>
      <c r="GK32" s="230"/>
      <c r="GL32" s="230"/>
      <c r="GM32" s="230"/>
      <c r="GN32" s="230"/>
      <c r="GO32" s="230"/>
      <c r="GP32" s="230"/>
      <c r="GQ32" s="230"/>
      <c r="GR32" s="230"/>
      <c r="GS32" s="230"/>
      <c r="GT32" s="230"/>
      <c r="GU32" s="230"/>
      <c r="GV32" s="230"/>
      <c r="GW32" s="230"/>
      <c r="GX32" s="230"/>
      <c r="GY32" s="230"/>
      <c r="GZ32" s="230"/>
      <c r="HA32" s="230"/>
      <c r="HB32" s="230"/>
      <c r="HC32" s="230"/>
      <c r="HD32" s="230"/>
      <c r="HE32" s="230"/>
      <c r="HF32" s="230"/>
      <c r="HG32" s="230"/>
      <c r="HH32" s="230"/>
      <c r="HI32" s="230"/>
      <c r="HJ32" s="230"/>
      <c r="HK32" s="230"/>
      <c r="HL32" s="230"/>
      <c r="HM32" s="230"/>
      <c r="HN32" s="230"/>
      <c r="HO32" s="230"/>
      <c r="HP32" s="230"/>
      <c r="HQ32" s="230"/>
      <c r="HR32" s="230"/>
      <c r="HS32" s="230"/>
      <c r="HT32" s="230"/>
      <c r="HU32" s="230"/>
      <c r="HV32" s="230"/>
      <c r="HW32" s="230"/>
      <c r="HX32" s="230"/>
      <c r="HY32" s="230"/>
      <c r="HZ32" s="230"/>
      <c r="IA32" s="230"/>
      <c r="IB32" s="230"/>
      <c r="IC32" s="230"/>
      <c r="ID32" s="230"/>
      <c r="IE32" s="230"/>
      <c r="IF32" s="230"/>
      <c r="IG32" s="230"/>
      <c r="IH32" s="230"/>
      <c r="II32" s="230"/>
      <c r="IJ32" s="230"/>
      <c r="IK32" s="230"/>
      <c r="IL32" s="230"/>
      <c r="IM32" s="230"/>
      <c r="IN32" s="230"/>
      <c r="IO32" s="230"/>
      <c r="IP32" s="230"/>
      <c r="IQ32" s="230"/>
      <c r="IR32" s="230"/>
      <c r="IS32" s="230"/>
      <c r="IT32" s="230"/>
      <c r="IU32" s="230"/>
      <c r="IV32" s="230"/>
      <c r="IW32" s="230"/>
      <c r="IX32" s="230"/>
      <c r="IY32" s="230"/>
    </row>
    <row r="33" spans="1:259" ht="23.7" customHeight="1">
      <c r="A33" s="305" t="s">
        <v>154</v>
      </c>
      <c r="B33" s="282"/>
      <c r="C33" s="321"/>
      <c r="D33" s="321"/>
      <c r="E33" s="239">
        <f>SUM(E31:E32)</f>
        <v>0</v>
      </c>
      <c r="F33" s="133"/>
      <c r="G33" s="239">
        <v>0</v>
      </c>
      <c r="H33" s="133"/>
      <c r="I33" s="239">
        <v>0</v>
      </c>
      <c r="J33" s="130">
        <v>0</v>
      </c>
      <c r="K33" s="240">
        <v>0</v>
      </c>
      <c r="L33" s="133"/>
      <c r="M33" s="239">
        <v>0</v>
      </c>
      <c r="N33" s="147"/>
      <c r="O33" s="240">
        <f>SUM(O31:O32)</f>
        <v>75960</v>
      </c>
      <c r="P33" s="133"/>
      <c r="Q33" s="240">
        <f>SUM(Q31:Q32)</f>
        <v>20727</v>
      </c>
      <c r="R33" s="149"/>
      <c r="S33" s="240">
        <f>SUM(S31:S32)</f>
        <v>-271</v>
      </c>
      <c r="T33" s="149"/>
      <c r="U33" s="240">
        <f>SUM(U31:U32)</f>
        <v>-2584</v>
      </c>
      <c r="V33" s="149"/>
      <c r="W33" s="240">
        <f>SUM(W31:W32)</f>
        <v>17872</v>
      </c>
      <c r="X33" s="147"/>
      <c r="Y33" s="146">
        <f>SUM(U33,S33,Q33,O33,M33,I33,G33,E33)</f>
        <v>93832</v>
      </c>
      <c r="Z33" s="322"/>
      <c r="AA33" s="305"/>
      <c r="AB33" s="305"/>
      <c r="AC33" s="305"/>
      <c r="AD33" s="305"/>
      <c r="AE33" s="305"/>
      <c r="AF33" s="305"/>
      <c r="AG33" s="305"/>
      <c r="AH33" s="305"/>
      <c r="AI33" s="305"/>
      <c r="AJ33" s="305"/>
      <c r="AK33" s="305"/>
      <c r="AL33" s="305"/>
      <c r="AM33" s="305"/>
      <c r="AN33" s="305"/>
      <c r="AO33" s="305"/>
      <c r="AP33" s="305"/>
      <c r="AQ33" s="305"/>
      <c r="AR33" s="305"/>
      <c r="AS33" s="305"/>
      <c r="AT33" s="305"/>
      <c r="AU33" s="305"/>
      <c r="AV33" s="305"/>
      <c r="AW33" s="305"/>
      <c r="AX33" s="305"/>
      <c r="AY33" s="305"/>
      <c r="AZ33" s="305"/>
      <c r="BA33" s="305"/>
      <c r="BB33" s="305"/>
      <c r="BC33" s="305"/>
      <c r="BD33" s="305"/>
      <c r="BE33" s="305"/>
      <c r="BF33" s="305"/>
      <c r="BG33" s="305"/>
      <c r="BH33" s="305"/>
      <c r="BI33" s="305"/>
      <c r="BJ33" s="305"/>
      <c r="BK33" s="305"/>
      <c r="BL33" s="305"/>
      <c r="BM33" s="305"/>
      <c r="BN33" s="305"/>
      <c r="BO33" s="305"/>
      <c r="BP33" s="305"/>
      <c r="BQ33" s="305"/>
      <c r="BR33" s="305"/>
      <c r="BS33" s="305"/>
      <c r="BT33" s="305"/>
      <c r="BU33" s="305"/>
      <c r="BV33" s="305"/>
      <c r="BW33" s="305"/>
      <c r="BX33" s="305"/>
      <c r="BY33" s="305"/>
      <c r="BZ33" s="305"/>
      <c r="CA33" s="305"/>
      <c r="CB33" s="305"/>
      <c r="CC33" s="305"/>
      <c r="CD33" s="305"/>
      <c r="CE33" s="305"/>
      <c r="CF33" s="305"/>
      <c r="CG33" s="305"/>
      <c r="CH33" s="305"/>
      <c r="CI33" s="305"/>
      <c r="CJ33" s="305"/>
      <c r="CK33" s="305"/>
      <c r="CL33" s="305"/>
      <c r="CM33" s="305"/>
      <c r="CN33" s="305"/>
      <c r="CO33" s="305"/>
      <c r="CP33" s="305"/>
      <c r="CQ33" s="305"/>
      <c r="CR33" s="305"/>
      <c r="CS33" s="305"/>
      <c r="CT33" s="305"/>
      <c r="CU33" s="305"/>
      <c r="CV33" s="305"/>
      <c r="CW33" s="305"/>
      <c r="CX33" s="305"/>
      <c r="CY33" s="305"/>
      <c r="CZ33" s="305"/>
      <c r="DA33" s="305"/>
      <c r="DB33" s="305"/>
      <c r="DC33" s="305"/>
      <c r="DD33" s="305"/>
      <c r="DE33" s="305"/>
      <c r="DF33" s="305"/>
      <c r="DG33" s="305"/>
      <c r="DH33" s="305"/>
      <c r="DI33" s="305"/>
      <c r="DJ33" s="305"/>
      <c r="DK33" s="305"/>
      <c r="DL33" s="305"/>
      <c r="DM33" s="305"/>
      <c r="DN33" s="305"/>
      <c r="DO33" s="305"/>
      <c r="DP33" s="305"/>
      <c r="DQ33" s="305"/>
      <c r="DR33" s="305"/>
      <c r="DS33" s="305"/>
      <c r="DT33" s="305"/>
      <c r="DU33" s="305"/>
      <c r="DV33" s="305"/>
      <c r="DW33" s="305"/>
      <c r="DX33" s="305"/>
      <c r="DY33" s="305"/>
      <c r="DZ33" s="305"/>
      <c r="EA33" s="305"/>
      <c r="EB33" s="305"/>
      <c r="EC33" s="305"/>
      <c r="ED33" s="305"/>
      <c r="EE33" s="305"/>
      <c r="EF33" s="305"/>
      <c r="EG33" s="305"/>
      <c r="EH33" s="305"/>
      <c r="EI33" s="305"/>
      <c r="EJ33" s="305"/>
      <c r="EK33" s="305"/>
      <c r="EL33" s="305"/>
      <c r="EM33" s="305"/>
      <c r="EN33" s="305"/>
      <c r="EO33" s="305"/>
      <c r="EP33" s="305"/>
      <c r="EQ33" s="305"/>
      <c r="ER33" s="305"/>
      <c r="ES33" s="305"/>
      <c r="ET33" s="305"/>
      <c r="EU33" s="305"/>
      <c r="EV33" s="305"/>
      <c r="EW33" s="305"/>
      <c r="EX33" s="305"/>
      <c r="EY33" s="305"/>
      <c r="EZ33" s="305"/>
      <c r="FA33" s="305"/>
      <c r="FB33" s="305"/>
      <c r="FC33" s="305"/>
      <c r="FD33" s="305"/>
      <c r="FE33" s="305"/>
      <c r="FF33" s="305"/>
      <c r="FG33" s="305"/>
      <c r="FH33" s="305"/>
      <c r="FI33" s="305"/>
      <c r="FJ33" s="305"/>
      <c r="FK33" s="305"/>
      <c r="FL33" s="305"/>
      <c r="FM33" s="305"/>
      <c r="FN33" s="305"/>
      <c r="FO33" s="305"/>
      <c r="FP33" s="305"/>
      <c r="FQ33" s="305"/>
      <c r="FR33" s="305"/>
      <c r="FS33" s="305"/>
      <c r="FT33" s="305"/>
      <c r="FU33" s="305"/>
      <c r="FV33" s="305"/>
      <c r="FW33" s="305"/>
      <c r="FX33" s="305"/>
      <c r="FY33" s="305"/>
      <c r="FZ33" s="305"/>
      <c r="GA33" s="305"/>
      <c r="GB33" s="305"/>
      <c r="GC33" s="305"/>
      <c r="GD33" s="305"/>
      <c r="GE33" s="305"/>
      <c r="GF33" s="305"/>
      <c r="GG33" s="305"/>
      <c r="GH33" s="305"/>
      <c r="GI33" s="305"/>
      <c r="GJ33" s="305"/>
      <c r="GK33" s="305"/>
      <c r="GL33" s="305"/>
      <c r="GM33" s="305"/>
      <c r="GN33" s="305"/>
      <c r="GO33" s="305"/>
      <c r="GP33" s="305"/>
      <c r="GQ33" s="305"/>
      <c r="GR33" s="305"/>
      <c r="GS33" s="305"/>
      <c r="GT33" s="305"/>
      <c r="GU33" s="305"/>
      <c r="GV33" s="305"/>
      <c r="GW33" s="305"/>
      <c r="GX33" s="305"/>
      <c r="GY33" s="305"/>
      <c r="GZ33" s="305"/>
      <c r="HA33" s="305"/>
      <c r="HB33" s="305"/>
      <c r="HC33" s="305"/>
      <c r="HD33" s="305"/>
      <c r="HE33" s="305"/>
      <c r="HF33" s="305"/>
      <c r="HG33" s="305"/>
      <c r="HH33" s="305"/>
      <c r="HI33" s="305"/>
      <c r="HJ33" s="305"/>
      <c r="HK33" s="305"/>
      <c r="HL33" s="305"/>
      <c r="HM33" s="305"/>
      <c r="HN33" s="305"/>
      <c r="HO33" s="305"/>
      <c r="HP33" s="305"/>
      <c r="HQ33" s="305"/>
      <c r="HR33" s="305"/>
      <c r="HS33" s="305"/>
      <c r="HT33" s="305"/>
      <c r="HU33" s="305"/>
      <c r="HV33" s="305"/>
      <c r="HW33" s="305"/>
      <c r="HX33" s="305"/>
      <c r="HY33" s="305"/>
      <c r="HZ33" s="305"/>
      <c r="IA33" s="305"/>
      <c r="IB33" s="305"/>
      <c r="IC33" s="305"/>
      <c r="ID33" s="305"/>
      <c r="IE33" s="305"/>
      <c r="IF33" s="305"/>
      <c r="IG33" s="305"/>
      <c r="IH33" s="305"/>
      <c r="II33" s="305"/>
      <c r="IJ33" s="305"/>
      <c r="IK33" s="305"/>
      <c r="IL33" s="305"/>
      <c r="IM33" s="305"/>
      <c r="IN33" s="305"/>
      <c r="IO33" s="305"/>
      <c r="IP33" s="305"/>
      <c r="IQ33" s="305"/>
      <c r="IR33" s="305"/>
      <c r="IS33" s="305"/>
      <c r="IT33" s="305"/>
      <c r="IU33" s="305"/>
      <c r="IV33" s="305"/>
      <c r="IW33" s="305"/>
      <c r="IX33" s="305"/>
      <c r="IY33" s="305"/>
    </row>
    <row r="34" spans="1:259" s="247" customFormat="1" ht="22.2" hidden="1" customHeight="1">
      <c r="A34" s="281"/>
      <c r="B34" s="262"/>
      <c r="C34" s="248"/>
      <c r="D34" s="248"/>
      <c r="E34" s="275"/>
      <c r="F34" s="275"/>
      <c r="G34" s="275"/>
      <c r="H34" s="275"/>
      <c r="I34" s="275"/>
      <c r="J34" s="275"/>
      <c r="K34" s="275"/>
      <c r="L34" s="275"/>
      <c r="M34" s="275"/>
      <c r="N34" s="275"/>
      <c r="O34" s="275"/>
      <c r="P34" s="275"/>
      <c r="Q34" s="275"/>
      <c r="R34" s="275"/>
      <c r="S34" s="275"/>
      <c r="T34" s="275"/>
      <c r="U34" s="275"/>
      <c r="V34" s="275"/>
      <c r="W34" s="275"/>
      <c r="X34" s="275"/>
      <c r="Y34" s="275"/>
      <c r="Z34" s="248"/>
      <c r="AA34" s="248"/>
      <c r="AB34" s="248"/>
      <c r="AC34" s="248"/>
      <c r="AD34" s="248"/>
      <c r="AE34" s="248"/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248"/>
      <c r="AU34" s="248"/>
      <c r="AV34" s="248"/>
      <c r="AW34" s="248"/>
      <c r="AX34" s="248"/>
      <c r="AY34" s="248"/>
      <c r="AZ34" s="248"/>
      <c r="BA34" s="248"/>
      <c r="BB34" s="248"/>
      <c r="BC34" s="248"/>
      <c r="BD34" s="248"/>
      <c r="BE34" s="248"/>
      <c r="BF34" s="248"/>
      <c r="BG34" s="248"/>
      <c r="BH34" s="248"/>
      <c r="BI34" s="248"/>
      <c r="BJ34" s="248"/>
      <c r="BK34" s="248"/>
      <c r="BL34" s="248"/>
      <c r="BM34" s="248"/>
      <c r="BN34" s="248"/>
      <c r="BO34" s="248"/>
      <c r="BP34" s="248"/>
      <c r="BQ34" s="248"/>
      <c r="BR34" s="248"/>
      <c r="BS34" s="248"/>
      <c r="BT34" s="248"/>
      <c r="BU34" s="248"/>
      <c r="BV34" s="248"/>
      <c r="BW34" s="248"/>
      <c r="BX34" s="248"/>
      <c r="BY34" s="248"/>
      <c r="BZ34" s="248"/>
      <c r="CA34" s="248"/>
      <c r="CB34" s="248"/>
      <c r="CC34" s="248"/>
      <c r="CD34" s="248"/>
      <c r="CE34" s="248"/>
      <c r="CF34" s="248"/>
      <c r="CG34" s="248"/>
      <c r="CH34" s="248"/>
      <c r="CI34" s="248"/>
      <c r="CJ34" s="248"/>
      <c r="CK34" s="248"/>
      <c r="CL34" s="248"/>
      <c r="CM34" s="248"/>
      <c r="CN34" s="248"/>
      <c r="CO34" s="248"/>
      <c r="CP34" s="248"/>
      <c r="CQ34" s="248"/>
      <c r="CR34" s="248"/>
      <c r="CS34" s="248"/>
      <c r="CT34" s="248"/>
      <c r="CU34" s="248"/>
      <c r="CV34" s="248"/>
      <c r="CW34" s="248"/>
      <c r="CX34" s="248"/>
      <c r="CY34" s="248"/>
      <c r="CZ34" s="248"/>
      <c r="DA34" s="248"/>
      <c r="DB34" s="248"/>
      <c r="DC34" s="248"/>
      <c r="DD34" s="248"/>
      <c r="DE34" s="248"/>
      <c r="DF34" s="248"/>
      <c r="DG34" s="248"/>
      <c r="DH34" s="248"/>
      <c r="DI34" s="248"/>
      <c r="DJ34" s="248"/>
      <c r="DK34" s="248"/>
      <c r="DL34" s="248"/>
      <c r="DM34" s="248"/>
      <c r="DN34" s="248"/>
      <c r="DO34" s="248"/>
      <c r="DP34" s="248"/>
      <c r="DQ34" s="248"/>
      <c r="DR34" s="248"/>
      <c r="DS34" s="248"/>
      <c r="DT34" s="248"/>
      <c r="DU34" s="248"/>
      <c r="DV34" s="248"/>
      <c r="DW34" s="248"/>
      <c r="DX34" s="248"/>
      <c r="DY34" s="248"/>
      <c r="DZ34" s="248"/>
      <c r="EA34" s="248"/>
      <c r="EB34" s="248"/>
      <c r="EC34" s="248"/>
      <c r="ED34" s="248"/>
      <c r="EE34" s="248"/>
      <c r="EF34" s="248"/>
      <c r="EG34" s="248"/>
      <c r="EH34" s="248"/>
      <c r="EI34" s="248"/>
      <c r="EJ34" s="248"/>
      <c r="EK34" s="248"/>
      <c r="EL34" s="248"/>
      <c r="EM34" s="248"/>
      <c r="EN34" s="248"/>
      <c r="EO34" s="248"/>
      <c r="EP34" s="248"/>
      <c r="EQ34" s="248"/>
      <c r="ER34" s="248"/>
      <c r="ES34" s="248"/>
      <c r="ET34" s="248"/>
      <c r="EU34" s="248"/>
      <c r="EV34" s="248"/>
      <c r="EW34" s="248"/>
      <c r="EX34" s="248"/>
      <c r="EY34" s="248"/>
      <c r="EZ34" s="248"/>
      <c r="FA34" s="248"/>
      <c r="FB34" s="248"/>
      <c r="FC34" s="248"/>
      <c r="FD34" s="248"/>
      <c r="FE34" s="248"/>
      <c r="FF34" s="248"/>
      <c r="FG34" s="248"/>
      <c r="FH34" s="248"/>
      <c r="FI34" s="248"/>
      <c r="FJ34" s="248"/>
      <c r="FK34" s="248"/>
      <c r="FL34" s="248"/>
      <c r="FM34" s="248"/>
      <c r="FN34" s="248"/>
      <c r="FO34" s="248"/>
      <c r="FP34" s="248"/>
      <c r="FQ34" s="248"/>
      <c r="FR34" s="248"/>
      <c r="FS34" s="248"/>
      <c r="FT34" s="248"/>
      <c r="FU34" s="248"/>
      <c r="FV34" s="248"/>
      <c r="FW34" s="248"/>
      <c r="FX34" s="248"/>
      <c r="FY34" s="248"/>
      <c r="FZ34" s="248"/>
      <c r="GA34" s="248"/>
      <c r="GB34" s="248"/>
      <c r="GC34" s="248"/>
      <c r="GD34" s="248"/>
      <c r="GE34" s="248"/>
      <c r="GF34" s="248"/>
      <c r="GG34" s="248"/>
      <c r="GH34" s="248"/>
      <c r="GI34" s="248"/>
      <c r="GJ34" s="248"/>
      <c r="GK34" s="248"/>
      <c r="GL34" s="248"/>
      <c r="GM34" s="248"/>
      <c r="GN34" s="248"/>
      <c r="GO34" s="248"/>
      <c r="GP34" s="248"/>
      <c r="GQ34" s="248"/>
      <c r="GR34" s="248"/>
      <c r="GS34" s="248"/>
      <c r="GT34" s="248"/>
      <c r="GU34" s="248"/>
      <c r="GV34" s="248"/>
      <c r="GW34" s="248"/>
      <c r="GX34" s="248"/>
      <c r="GY34" s="248"/>
      <c r="GZ34" s="248"/>
      <c r="HA34" s="248"/>
      <c r="HB34" s="248"/>
      <c r="HC34" s="248"/>
      <c r="HD34" s="248"/>
      <c r="HE34" s="248"/>
      <c r="HF34" s="248"/>
      <c r="HG34" s="248"/>
      <c r="HH34" s="248"/>
      <c r="HI34" s="248"/>
      <c r="HJ34" s="248"/>
      <c r="HK34" s="248"/>
      <c r="HL34" s="248"/>
      <c r="HM34" s="248"/>
      <c r="HN34" s="248"/>
      <c r="HO34" s="248"/>
      <c r="HP34" s="248"/>
      <c r="HQ34" s="248"/>
      <c r="HR34" s="248"/>
      <c r="HS34" s="248"/>
      <c r="HT34" s="248"/>
      <c r="HU34" s="248"/>
      <c r="HV34" s="248"/>
      <c r="HW34" s="248"/>
      <c r="HX34" s="248"/>
      <c r="HY34" s="248"/>
      <c r="HZ34" s="248"/>
      <c r="IA34" s="248"/>
      <c r="IB34" s="248"/>
      <c r="IC34" s="248"/>
      <c r="ID34" s="248"/>
      <c r="IE34" s="248"/>
      <c r="IF34" s="248"/>
      <c r="IG34" s="248"/>
      <c r="IH34" s="248"/>
      <c r="II34" s="248"/>
      <c r="IJ34" s="248"/>
      <c r="IK34" s="248"/>
      <c r="IL34" s="248"/>
      <c r="IM34" s="248"/>
      <c r="IN34" s="248"/>
      <c r="IO34" s="248"/>
      <c r="IP34" s="248"/>
      <c r="IQ34" s="248"/>
      <c r="IR34" s="248"/>
      <c r="IS34" s="248"/>
      <c r="IT34" s="248"/>
      <c r="IU34" s="248"/>
      <c r="IV34" s="248"/>
      <c r="IW34" s="248"/>
      <c r="IX34" s="248"/>
      <c r="IY34" s="248"/>
    </row>
    <row r="35" spans="1:259" s="247" customFormat="1" ht="22.2" hidden="1" customHeight="1">
      <c r="A35" s="256" t="s">
        <v>237</v>
      </c>
      <c r="B35" s="262"/>
      <c r="C35" s="248"/>
      <c r="D35" s="248"/>
      <c r="E35" s="175">
        <v>0</v>
      </c>
      <c r="F35" s="271"/>
      <c r="G35" s="175">
        <v>0</v>
      </c>
      <c r="H35" s="271"/>
      <c r="I35" s="175">
        <v>0</v>
      </c>
      <c r="J35" s="175"/>
      <c r="K35" s="182">
        <v>0</v>
      </c>
      <c r="L35" s="271"/>
      <c r="M35" s="175">
        <v>0</v>
      </c>
      <c r="N35" s="249"/>
      <c r="O35" s="175">
        <v>0</v>
      </c>
      <c r="P35" s="249"/>
      <c r="Q35" s="249"/>
      <c r="R35" s="249"/>
      <c r="S35" s="175">
        <v>0</v>
      </c>
      <c r="T35" s="249"/>
      <c r="U35" s="175">
        <v>0</v>
      </c>
      <c r="V35" s="249"/>
      <c r="W35" s="182"/>
      <c r="X35" s="249"/>
      <c r="Y35" s="182"/>
      <c r="Z35" s="248"/>
      <c r="AA35" s="248"/>
      <c r="AB35" s="248"/>
      <c r="AC35" s="248"/>
      <c r="AD35" s="248"/>
      <c r="AE35" s="248"/>
      <c r="AF35" s="248"/>
      <c r="AG35" s="248"/>
      <c r="AH35" s="248"/>
      <c r="AI35" s="248"/>
      <c r="AJ35" s="248"/>
      <c r="AK35" s="248"/>
      <c r="AL35" s="248"/>
      <c r="AM35" s="248"/>
      <c r="AN35" s="248"/>
      <c r="AO35" s="248"/>
      <c r="AP35" s="248"/>
      <c r="AQ35" s="248"/>
      <c r="AR35" s="248"/>
      <c r="AS35" s="248"/>
      <c r="AT35" s="248"/>
      <c r="AU35" s="248"/>
      <c r="AV35" s="248"/>
      <c r="AW35" s="248"/>
      <c r="AX35" s="248"/>
      <c r="AY35" s="248"/>
      <c r="AZ35" s="248"/>
      <c r="BA35" s="248"/>
      <c r="BB35" s="248"/>
      <c r="BC35" s="248"/>
      <c r="BD35" s="248"/>
      <c r="BE35" s="248"/>
      <c r="BF35" s="248"/>
      <c r="BG35" s="248"/>
      <c r="BH35" s="248"/>
      <c r="BI35" s="248"/>
      <c r="BJ35" s="248"/>
      <c r="BK35" s="248"/>
      <c r="BL35" s="248"/>
      <c r="BM35" s="248"/>
      <c r="BN35" s="248"/>
      <c r="BO35" s="248"/>
      <c r="BP35" s="248"/>
      <c r="BQ35" s="248"/>
      <c r="BR35" s="248"/>
      <c r="BS35" s="248"/>
      <c r="BT35" s="248"/>
      <c r="BU35" s="248"/>
      <c r="BV35" s="248"/>
      <c r="BW35" s="248"/>
      <c r="BX35" s="248"/>
      <c r="BY35" s="248"/>
      <c r="BZ35" s="248"/>
      <c r="CA35" s="248"/>
      <c r="CB35" s="248"/>
      <c r="CC35" s="248"/>
      <c r="CD35" s="248"/>
      <c r="CE35" s="248"/>
      <c r="CF35" s="248"/>
      <c r="CG35" s="248"/>
      <c r="CH35" s="248"/>
      <c r="CI35" s="248"/>
      <c r="CJ35" s="248"/>
      <c r="CK35" s="248"/>
      <c r="CL35" s="248"/>
      <c r="CM35" s="248"/>
      <c r="CN35" s="248"/>
      <c r="CO35" s="248"/>
      <c r="CP35" s="248"/>
      <c r="CQ35" s="248"/>
      <c r="CR35" s="248"/>
      <c r="CS35" s="248"/>
      <c r="CT35" s="248"/>
      <c r="CU35" s="248"/>
      <c r="CV35" s="248"/>
      <c r="CW35" s="248"/>
      <c r="CX35" s="248"/>
      <c r="CY35" s="248"/>
      <c r="CZ35" s="248"/>
      <c r="DA35" s="248"/>
      <c r="DB35" s="248"/>
      <c r="DC35" s="248"/>
      <c r="DD35" s="248"/>
      <c r="DE35" s="248"/>
      <c r="DF35" s="248"/>
      <c r="DG35" s="248"/>
      <c r="DH35" s="248"/>
      <c r="DI35" s="248"/>
      <c r="DJ35" s="248"/>
      <c r="DK35" s="248"/>
      <c r="DL35" s="248"/>
      <c r="DM35" s="248"/>
      <c r="DN35" s="248"/>
      <c r="DO35" s="248"/>
      <c r="DP35" s="248"/>
      <c r="DQ35" s="248"/>
      <c r="DR35" s="248"/>
      <c r="DS35" s="248"/>
      <c r="DT35" s="248"/>
      <c r="DU35" s="248"/>
      <c r="DV35" s="248"/>
      <c r="DW35" s="248"/>
      <c r="DX35" s="248"/>
      <c r="DY35" s="248"/>
      <c r="DZ35" s="248"/>
      <c r="EA35" s="248"/>
      <c r="EB35" s="248"/>
      <c r="EC35" s="248"/>
      <c r="ED35" s="248"/>
      <c r="EE35" s="248"/>
      <c r="EF35" s="248"/>
      <c r="EG35" s="248"/>
      <c r="EH35" s="248"/>
      <c r="EI35" s="248"/>
      <c r="EJ35" s="248"/>
      <c r="EK35" s="248"/>
      <c r="EL35" s="248"/>
      <c r="EM35" s="248"/>
      <c r="EN35" s="248"/>
      <c r="EO35" s="248"/>
      <c r="EP35" s="248"/>
      <c r="EQ35" s="248"/>
      <c r="ER35" s="248"/>
      <c r="ES35" s="248"/>
      <c r="ET35" s="248"/>
      <c r="EU35" s="248"/>
      <c r="EV35" s="248"/>
      <c r="EW35" s="248"/>
      <c r="EX35" s="248"/>
      <c r="EY35" s="248"/>
      <c r="EZ35" s="248"/>
      <c r="FA35" s="248"/>
      <c r="FB35" s="248"/>
      <c r="FC35" s="248"/>
      <c r="FD35" s="248"/>
      <c r="FE35" s="248"/>
      <c r="FF35" s="248"/>
      <c r="FG35" s="248"/>
      <c r="FH35" s="248"/>
      <c r="FI35" s="248"/>
      <c r="FJ35" s="248"/>
      <c r="FK35" s="248"/>
      <c r="FL35" s="248"/>
      <c r="FM35" s="248"/>
      <c r="FN35" s="248"/>
      <c r="FO35" s="248"/>
      <c r="FP35" s="248"/>
      <c r="FQ35" s="248"/>
      <c r="FR35" s="248"/>
      <c r="FS35" s="248"/>
      <c r="FT35" s="248"/>
      <c r="FU35" s="248"/>
      <c r="FV35" s="248"/>
      <c r="FW35" s="248"/>
      <c r="FX35" s="248"/>
      <c r="FY35" s="248"/>
      <c r="FZ35" s="248"/>
      <c r="GA35" s="248"/>
      <c r="GB35" s="248"/>
      <c r="GC35" s="248"/>
      <c r="GD35" s="248"/>
      <c r="GE35" s="248"/>
      <c r="GF35" s="248"/>
      <c r="GG35" s="248"/>
      <c r="GH35" s="248"/>
      <c r="GI35" s="248"/>
      <c r="GJ35" s="248"/>
      <c r="GK35" s="248"/>
      <c r="GL35" s="248"/>
      <c r="GM35" s="248"/>
      <c r="GN35" s="248"/>
      <c r="GO35" s="248"/>
      <c r="GP35" s="248"/>
      <c r="GQ35" s="248"/>
      <c r="GR35" s="248"/>
      <c r="GS35" s="248"/>
      <c r="GT35" s="248"/>
      <c r="GU35" s="248"/>
      <c r="GV35" s="248"/>
      <c r="GW35" s="248"/>
      <c r="GX35" s="248"/>
      <c r="GY35" s="248"/>
      <c r="GZ35" s="248"/>
      <c r="HA35" s="248"/>
      <c r="HB35" s="248"/>
      <c r="HC35" s="248"/>
      <c r="HD35" s="248"/>
      <c r="HE35" s="248"/>
      <c r="HF35" s="248"/>
      <c r="HG35" s="248"/>
      <c r="HH35" s="248"/>
      <c r="HI35" s="248"/>
      <c r="HJ35" s="248"/>
      <c r="HK35" s="248"/>
      <c r="HL35" s="248"/>
      <c r="HM35" s="248"/>
      <c r="HN35" s="248"/>
      <c r="HO35" s="248"/>
      <c r="HP35" s="248"/>
      <c r="HQ35" s="248"/>
      <c r="HR35" s="248"/>
      <c r="HS35" s="248"/>
      <c r="HT35" s="248"/>
      <c r="HU35" s="248"/>
      <c r="HV35" s="248"/>
      <c r="HW35" s="248"/>
      <c r="HX35" s="248"/>
      <c r="HY35" s="248"/>
      <c r="HZ35" s="248"/>
      <c r="IA35" s="248"/>
      <c r="IB35" s="248"/>
      <c r="IC35" s="248"/>
      <c r="ID35" s="248"/>
      <c r="IE35" s="248"/>
      <c r="IF35" s="248"/>
      <c r="IG35" s="248"/>
      <c r="IH35" s="248"/>
      <c r="II35" s="248"/>
      <c r="IJ35" s="248"/>
      <c r="IK35" s="248"/>
      <c r="IL35" s="248"/>
      <c r="IM35" s="248"/>
      <c r="IN35" s="248"/>
      <c r="IO35" s="248"/>
      <c r="IP35" s="248"/>
      <c r="IQ35" s="248"/>
      <c r="IR35" s="248"/>
      <c r="IS35" s="248"/>
      <c r="IT35" s="248"/>
      <c r="IU35" s="248"/>
      <c r="IV35" s="248"/>
      <c r="IW35" s="248"/>
      <c r="IX35" s="248"/>
      <c r="IY35" s="248"/>
    </row>
    <row r="36" spans="1:259" s="329" customFormat="1" ht="23.25" hidden="1" customHeight="1">
      <c r="A36" s="256" t="s">
        <v>215</v>
      </c>
      <c r="B36" s="262"/>
      <c r="C36" s="287"/>
      <c r="D36" s="287"/>
      <c r="E36" s="100">
        <v>0</v>
      </c>
      <c r="F36" s="127"/>
      <c r="G36" s="100">
        <v>0</v>
      </c>
      <c r="H36" s="127"/>
      <c r="I36" s="100">
        <v>0</v>
      </c>
      <c r="J36" s="127"/>
      <c r="K36" s="100"/>
      <c r="L36" s="127"/>
      <c r="M36" s="100">
        <v>0</v>
      </c>
      <c r="N36" s="173"/>
      <c r="O36" s="100">
        <v>0</v>
      </c>
      <c r="P36" s="127"/>
      <c r="Q36" s="104">
        <v>0</v>
      </c>
      <c r="R36" s="127"/>
      <c r="S36" s="103">
        <v>0</v>
      </c>
      <c r="T36" s="127"/>
      <c r="U36" s="100">
        <v>0</v>
      </c>
      <c r="V36" s="127"/>
      <c r="W36" s="100">
        <v>0</v>
      </c>
      <c r="X36" s="173"/>
      <c r="Y36" s="146">
        <f>SUM(U36,S36,Q36,O36,M36,I36,G36,E36)</f>
        <v>0</v>
      </c>
      <c r="Z36" s="256"/>
      <c r="AA36" s="256"/>
      <c r="AB36" s="256"/>
      <c r="AC36" s="256"/>
      <c r="AD36" s="256"/>
      <c r="AE36" s="256"/>
      <c r="AF36" s="256"/>
      <c r="AG36" s="256"/>
      <c r="AH36" s="256"/>
      <c r="AI36" s="256"/>
      <c r="AJ36" s="256"/>
      <c r="AK36" s="256"/>
      <c r="AL36" s="256"/>
      <c r="AM36" s="256"/>
      <c r="AN36" s="256"/>
      <c r="AO36" s="256"/>
      <c r="AP36" s="256"/>
      <c r="AQ36" s="256"/>
      <c r="AR36" s="256"/>
      <c r="AS36" s="256"/>
      <c r="AT36" s="256"/>
      <c r="AU36" s="256"/>
      <c r="AV36" s="256"/>
      <c r="AW36" s="256"/>
      <c r="AX36" s="256"/>
      <c r="AY36" s="256"/>
      <c r="AZ36" s="256"/>
      <c r="BA36" s="256"/>
      <c r="BB36" s="256"/>
      <c r="BC36" s="256"/>
      <c r="BD36" s="256"/>
      <c r="BE36" s="256"/>
      <c r="BF36" s="256"/>
      <c r="BG36" s="256"/>
      <c r="BH36" s="256"/>
      <c r="BI36" s="256"/>
      <c r="BJ36" s="256"/>
      <c r="BK36" s="256"/>
      <c r="BL36" s="256"/>
      <c r="BM36" s="256"/>
      <c r="BN36" s="256"/>
      <c r="BO36" s="256"/>
      <c r="BP36" s="256"/>
      <c r="BQ36" s="256"/>
      <c r="BR36" s="256"/>
      <c r="BS36" s="256"/>
      <c r="BT36" s="256"/>
      <c r="BU36" s="256"/>
      <c r="BV36" s="256"/>
      <c r="BW36" s="256"/>
      <c r="BX36" s="256"/>
      <c r="BY36" s="256"/>
      <c r="BZ36" s="256"/>
      <c r="CA36" s="256"/>
      <c r="CB36" s="256"/>
      <c r="CC36" s="256"/>
      <c r="CD36" s="256"/>
      <c r="CE36" s="256"/>
      <c r="CF36" s="256"/>
      <c r="CG36" s="256"/>
      <c r="CH36" s="256"/>
      <c r="CI36" s="256"/>
      <c r="CJ36" s="256"/>
      <c r="CK36" s="256"/>
      <c r="CL36" s="256"/>
      <c r="CM36" s="256"/>
      <c r="CN36" s="256"/>
      <c r="CO36" s="256"/>
      <c r="CP36" s="256"/>
      <c r="CQ36" s="256"/>
      <c r="CR36" s="256"/>
      <c r="CS36" s="256"/>
      <c r="CT36" s="256"/>
      <c r="CU36" s="256"/>
      <c r="CV36" s="256"/>
      <c r="CW36" s="256"/>
      <c r="CX36" s="256"/>
      <c r="CY36" s="256"/>
      <c r="CZ36" s="256"/>
      <c r="DA36" s="256"/>
      <c r="DB36" s="256"/>
      <c r="DC36" s="256"/>
      <c r="DD36" s="256"/>
      <c r="DE36" s="256"/>
      <c r="DF36" s="256"/>
      <c r="DG36" s="256"/>
      <c r="DH36" s="256"/>
      <c r="DI36" s="256"/>
      <c r="DJ36" s="256"/>
      <c r="DK36" s="256"/>
      <c r="DL36" s="256"/>
      <c r="DM36" s="256"/>
      <c r="DN36" s="256"/>
      <c r="DO36" s="256"/>
      <c r="DP36" s="256"/>
      <c r="DQ36" s="256"/>
      <c r="DR36" s="256"/>
      <c r="DS36" s="256"/>
      <c r="DT36" s="256"/>
      <c r="DU36" s="256"/>
      <c r="DV36" s="256"/>
      <c r="DW36" s="256"/>
      <c r="DX36" s="256"/>
      <c r="DY36" s="256"/>
      <c r="DZ36" s="256"/>
      <c r="EA36" s="256"/>
      <c r="EB36" s="256"/>
      <c r="EC36" s="256"/>
      <c r="ED36" s="256"/>
      <c r="EE36" s="256"/>
      <c r="EF36" s="256"/>
      <c r="EG36" s="256"/>
      <c r="EH36" s="256"/>
      <c r="EI36" s="256"/>
      <c r="EJ36" s="256"/>
      <c r="EK36" s="256"/>
      <c r="EL36" s="256"/>
      <c r="EM36" s="256"/>
      <c r="EN36" s="256"/>
      <c r="EO36" s="256"/>
      <c r="EP36" s="256"/>
      <c r="EQ36" s="256"/>
      <c r="ER36" s="256"/>
      <c r="ES36" s="256"/>
      <c r="ET36" s="256"/>
      <c r="EU36" s="256"/>
      <c r="EV36" s="256"/>
      <c r="EW36" s="256"/>
      <c r="EX36" s="256"/>
      <c r="EY36" s="256"/>
      <c r="EZ36" s="256"/>
      <c r="FA36" s="256"/>
      <c r="FB36" s="256"/>
      <c r="FC36" s="256"/>
      <c r="FD36" s="256"/>
      <c r="FE36" s="256"/>
      <c r="FF36" s="256"/>
      <c r="FG36" s="256"/>
      <c r="FH36" s="256"/>
      <c r="FI36" s="256"/>
      <c r="FJ36" s="256"/>
      <c r="FK36" s="256"/>
      <c r="FL36" s="256"/>
      <c r="FM36" s="256"/>
      <c r="FN36" s="256"/>
      <c r="FO36" s="256"/>
      <c r="FP36" s="256"/>
      <c r="FQ36" s="256"/>
      <c r="FR36" s="256"/>
      <c r="FS36" s="256"/>
      <c r="FT36" s="256"/>
      <c r="FU36" s="256"/>
      <c r="FV36" s="256"/>
      <c r="FW36" s="256"/>
      <c r="FX36" s="256"/>
      <c r="FY36" s="256"/>
      <c r="FZ36" s="256"/>
      <c r="GA36" s="256"/>
      <c r="GB36" s="256"/>
      <c r="GC36" s="256"/>
      <c r="GD36" s="256"/>
      <c r="GE36" s="256"/>
      <c r="GF36" s="256"/>
      <c r="GG36" s="256"/>
      <c r="GH36" s="256"/>
      <c r="GI36" s="256"/>
      <c r="GJ36" s="256"/>
      <c r="GK36" s="256"/>
      <c r="GL36" s="256"/>
      <c r="GM36" s="256"/>
      <c r="GN36" s="256"/>
      <c r="GO36" s="256"/>
      <c r="GP36" s="256"/>
      <c r="GQ36" s="256"/>
      <c r="GR36" s="256"/>
      <c r="GS36" s="256"/>
      <c r="GT36" s="256"/>
      <c r="GU36" s="256"/>
      <c r="GV36" s="256"/>
      <c r="GW36" s="256"/>
      <c r="GX36" s="256"/>
      <c r="GY36" s="256"/>
      <c r="GZ36" s="256"/>
      <c r="HA36" s="256"/>
      <c r="HB36" s="256"/>
      <c r="HC36" s="256"/>
      <c r="HD36" s="256"/>
      <c r="HE36" s="256"/>
      <c r="HF36" s="256"/>
      <c r="HG36" s="256"/>
      <c r="HH36" s="256"/>
      <c r="HI36" s="256"/>
      <c r="HJ36" s="256"/>
      <c r="HK36" s="256"/>
      <c r="HL36" s="256"/>
      <c r="HM36" s="256"/>
      <c r="HN36" s="256"/>
      <c r="HO36" s="256"/>
      <c r="HP36" s="256"/>
      <c r="HQ36" s="256"/>
      <c r="HR36" s="256"/>
      <c r="HS36" s="256"/>
      <c r="HT36" s="256"/>
      <c r="HU36" s="256"/>
      <c r="HV36" s="256"/>
      <c r="HW36" s="256"/>
      <c r="HX36" s="256"/>
      <c r="HY36" s="256"/>
      <c r="HZ36" s="256"/>
      <c r="IA36" s="256"/>
      <c r="IB36" s="256"/>
      <c r="IC36" s="256"/>
      <c r="ID36" s="256"/>
      <c r="IE36" s="256"/>
      <c r="IF36" s="256"/>
      <c r="IG36" s="256"/>
      <c r="IH36" s="256"/>
      <c r="II36" s="256"/>
      <c r="IJ36" s="256"/>
      <c r="IK36" s="256"/>
      <c r="IL36" s="256"/>
      <c r="IM36" s="256"/>
      <c r="IN36" s="256"/>
      <c r="IO36" s="256"/>
      <c r="IP36" s="256"/>
      <c r="IQ36" s="256"/>
      <c r="IR36" s="256"/>
      <c r="IS36" s="256"/>
      <c r="IT36" s="256"/>
      <c r="IU36" s="256"/>
      <c r="IV36" s="256"/>
      <c r="IW36" s="256"/>
      <c r="IX36" s="256"/>
      <c r="IY36" s="256"/>
    </row>
    <row r="37" spans="1:259" s="329" customFormat="1" ht="9" customHeight="1">
      <c r="A37" s="256"/>
      <c r="B37" s="262"/>
      <c r="C37" s="287"/>
      <c r="D37" s="287"/>
      <c r="E37" s="127"/>
      <c r="F37" s="127"/>
      <c r="G37" s="127"/>
      <c r="H37" s="127"/>
      <c r="I37" s="127"/>
      <c r="J37" s="127"/>
      <c r="K37" s="127"/>
      <c r="L37" s="173"/>
      <c r="M37" s="127"/>
      <c r="N37" s="173"/>
      <c r="O37" s="131"/>
      <c r="P37" s="127"/>
      <c r="Q37" s="131"/>
      <c r="R37" s="127"/>
      <c r="S37" s="127"/>
      <c r="T37" s="127"/>
      <c r="U37" s="127"/>
      <c r="V37" s="127"/>
      <c r="W37" s="127"/>
      <c r="X37" s="173"/>
      <c r="Y37" s="131"/>
      <c r="Z37" s="256"/>
      <c r="AA37" s="256"/>
      <c r="AB37" s="256"/>
      <c r="AC37" s="256"/>
      <c r="AD37" s="256"/>
      <c r="AE37" s="256"/>
      <c r="AF37" s="256"/>
      <c r="AG37" s="256"/>
      <c r="AH37" s="256"/>
      <c r="AI37" s="256"/>
      <c r="AJ37" s="256"/>
      <c r="AK37" s="256"/>
      <c r="AL37" s="256"/>
      <c r="AM37" s="256"/>
      <c r="AN37" s="256"/>
      <c r="AO37" s="256"/>
      <c r="AP37" s="256"/>
      <c r="AQ37" s="256"/>
      <c r="AR37" s="256"/>
      <c r="AS37" s="256"/>
      <c r="AT37" s="256"/>
      <c r="AU37" s="256"/>
      <c r="AV37" s="256"/>
      <c r="AW37" s="256"/>
      <c r="AX37" s="256"/>
      <c r="AY37" s="256"/>
      <c r="AZ37" s="256"/>
      <c r="BA37" s="256"/>
      <c r="BB37" s="256"/>
      <c r="BC37" s="256"/>
      <c r="BD37" s="256"/>
      <c r="BE37" s="256"/>
      <c r="BF37" s="256"/>
      <c r="BG37" s="256"/>
      <c r="BH37" s="256"/>
      <c r="BI37" s="256"/>
      <c r="BJ37" s="256"/>
      <c r="BK37" s="256"/>
      <c r="BL37" s="256"/>
      <c r="BM37" s="256"/>
      <c r="BN37" s="256"/>
      <c r="BO37" s="256"/>
      <c r="BP37" s="256"/>
      <c r="BQ37" s="256"/>
      <c r="BR37" s="256"/>
      <c r="BS37" s="256"/>
      <c r="BT37" s="256"/>
      <c r="BU37" s="256"/>
      <c r="BV37" s="256"/>
      <c r="BW37" s="256"/>
      <c r="BX37" s="256"/>
      <c r="BY37" s="256"/>
      <c r="BZ37" s="256"/>
      <c r="CA37" s="256"/>
      <c r="CB37" s="256"/>
      <c r="CC37" s="256"/>
      <c r="CD37" s="256"/>
      <c r="CE37" s="256"/>
      <c r="CF37" s="256"/>
      <c r="CG37" s="256"/>
      <c r="CH37" s="256"/>
      <c r="CI37" s="256"/>
      <c r="CJ37" s="256"/>
      <c r="CK37" s="256"/>
      <c r="CL37" s="256"/>
      <c r="CM37" s="256"/>
      <c r="CN37" s="256"/>
      <c r="CO37" s="256"/>
      <c r="CP37" s="256"/>
      <c r="CQ37" s="256"/>
      <c r="CR37" s="256"/>
      <c r="CS37" s="256"/>
      <c r="CT37" s="256"/>
      <c r="CU37" s="256"/>
      <c r="CV37" s="256"/>
      <c r="CW37" s="256"/>
      <c r="CX37" s="256"/>
      <c r="CY37" s="256"/>
      <c r="CZ37" s="256"/>
      <c r="DA37" s="256"/>
      <c r="DB37" s="256"/>
      <c r="DC37" s="256"/>
      <c r="DD37" s="256"/>
      <c r="DE37" s="256"/>
      <c r="DF37" s="256"/>
      <c r="DG37" s="256"/>
      <c r="DH37" s="256"/>
      <c r="DI37" s="256"/>
      <c r="DJ37" s="256"/>
      <c r="DK37" s="256"/>
      <c r="DL37" s="256"/>
      <c r="DM37" s="256"/>
      <c r="DN37" s="256"/>
      <c r="DO37" s="256"/>
      <c r="DP37" s="256"/>
      <c r="DQ37" s="256"/>
      <c r="DR37" s="256"/>
      <c r="DS37" s="256"/>
      <c r="DT37" s="256"/>
      <c r="DU37" s="256"/>
      <c r="DV37" s="256"/>
      <c r="DW37" s="256"/>
      <c r="DX37" s="256"/>
      <c r="DY37" s="256"/>
      <c r="DZ37" s="256"/>
      <c r="EA37" s="256"/>
      <c r="EB37" s="256"/>
      <c r="EC37" s="256"/>
      <c r="ED37" s="256"/>
      <c r="EE37" s="256"/>
      <c r="EF37" s="256"/>
      <c r="EG37" s="256"/>
      <c r="EH37" s="256"/>
      <c r="EI37" s="256"/>
      <c r="EJ37" s="256"/>
      <c r="EK37" s="256"/>
      <c r="EL37" s="256"/>
      <c r="EM37" s="256"/>
      <c r="EN37" s="256"/>
      <c r="EO37" s="256"/>
      <c r="EP37" s="256"/>
      <c r="EQ37" s="256"/>
      <c r="ER37" s="256"/>
      <c r="ES37" s="256"/>
      <c r="ET37" s="256"/>
      <c r="EU37" s="256"/>
      <c r="EV37" s="256"/>
      <c r="EW37" s="256"/>
      <c r="EX37" s="256"/>
      <c r="EY37" s="256"/>
      <c r="EZ37" s="256"/>
      <c r="FA37" s="256"/>
      <c r="FB37" s="256"/>
      <c r="FC37" s="256"/>
      <c r="FD37" s="256"/>
      <c r="FE37" s="256"/>
      <c r="FF37" s="256"/>
      <c r="FG37" s="256"/>
      <c r="FH37" s="256"/>
      <c r="FI37" s="256"/>
      <c r="FJ37" s="256"/>
      <c r="FK37" s="256"/>
      <c r="FL37" s="256"/>
      <c r="FM37" s="256"/>
      <c r="FN37" s="256"/>
      <c r="FO37" s="256"/>
      <c r="FP37" s="256"/>
      <c r="FQ37" s="256"/>
      <c r="FR37" s="256"/>
      <c r="FS37" s="256"/>
      <c r="FT37" s="256"/>
      <c r="FU37" s="256"/>
      <c r="FV37" s="256"/>
      <c r="FW37" s="256"/>
      <c r="FX37" s="256"/>
      <c r="FY37" s="256"/>
      <c r="FZ37" s="256"/>
      <c r="GA37" s="256"/>
      <c r="GB37" s="256"/>
      <c r="GC37" s="256"/>
      <c r="GD37" s="256"/>
      <c r="GE37" s="256"/>
      <c r="GF37" s="256"/>
      <c r="GG37" s="256"/>
      <c r="GH37" s="256"/>
      <c r="GI37" s="256"/>
      <c r="GJ37" s="256"/>
      <c r="GK37" s="256"/>
      <c r="GL37" s="256"/>
      <c r="GM37" s="256"/>
      <c r="GN37" s="256"/>
      <c r="GO37" s="256"/>
      <c r="GP37" s="256"/>
      <c r="GQ37" s="256"/>
      <c r="GR37" s="256"/>
      <c r="GS37" s="256"/>
      <c r="GT37" s="256"/>
      <c r="GU37" s="256"/>
      <c r="GV37" s="256"/>
      <c r="GW37" s="256"/>
      <c r="GX37" s="256"/>
      <c r="GY37" s="256"/>
      <c r="GZ37" s="256"/>
      <c r="HA37" s="256"/>
      <c r="HB37" s="256"/>
      <c r="HC37" s="256"/>
      <c r="HD37" s="256"/>
      <c r="HE37" s="256"/>
      <c r="HF37" s="256"/>
      <c r="HG37" s="256"/>
      <c r="HH37" s="256"/>
      <c r="HI37" s="256"/>
      <c r="HJ37" s="256"/>
      <c r="HK37" s="256"/>
      <c r="HL37" s="256"/>
      <c r="HM37" s="256"/>
      <c r="HN37" s="256"/>
      <c r="HO37" s="256"/>
      <c r="HP37" s="256"/>
      <c r="HQ37" s="256"/>
      <c r="HR37" s="256"/>
      <c r="HS37" s="256"/>
      <c r="HT37" s="256"/>
      <c r="HU37" s="256"/>
      <c r="HV37" s="256"/>
      <c r="HW37" s="256"/>
      <c r="HX37" s="256"/>
      <c r="HY37" s="256"/>
      <c r="HZ37" s="256"/>
      <c r="IA37" s="256"/>
      <c r="IB37" s="256"/>
      <c r="IC37" s="256"/>
      <c r="ID37" s="256"/>
      <c r="IE37" s="256"/>
      <c r="IF37" s="256"/>
      <c r="IG37" s="256"/>
      <c r="IH37" s="256"/>
      <c r="II37" s="256"/>
      <c r="IJ37" s="256"/>
      <c r="IK37" s="256"/>
      <c r="IL37" s="256"/>
      <c r="IM37" s="256"/>
      <c r="IN37" s="256"/>
      <c r="IO37" s="256"/>
      <c r="IP37" s="256"/>
      <c r="IQ37" s="256"/>
      <c r="IR37" s="256"/>
      <c r="IS37" s="256"/>
      <c r="IT37" s="256"/>
      <c r="IU37" s="256"/>
      <c r="IV37" s="256"/>
      <c r="IW37" s="256"/>
      <c r="IX37" s="256"/>
      <c r="IY37" s="256"/>
    </row>
    <row r="38" spans="1:259" ht="23.25" customHeight="1" thickBot="1">
      <c r="A38" s="323" t="s">
        <v>216</v>
      </c>
      <c r="B38" s="330"/>
      <c r="C38" s="287"/>
      <c r="D38" s="287"/>
      <c r="E38" s="92">
        <f>SUM(E36,E33,E28,E14)</f>
        <v>508448</v>
      </c>
      <c r="F38" s="159"/>
      <c r="G38" s="92">
        <f>SUM(G36,G33,G28,G14)</f>
        <v>694969</v>
      </c>
      <c r="H38" s="159"/>
      <c r="I38" s="92">
        <f>SUM(I36,I33,I28,I14)</f>
        <v>44033</v>
      </c>
      <c r="J38" s="91">
        <v>0</v>
      </c>
      <c r="K38" s="92">
        <v>0</v>
      </c>
      <c r="L38" s="91">
        <v>0</v>
      </c>
      <c r="M38" s="92">
        <f>SUM(M36,M33,M28,M14)</f>
        <v>50845</v>
      </c>
      <c r="N38" s="69"/>
      <c r="O38" s="92">
        <f>SUM(O36,O33,O28,O14)</f>
        <v>3047737</v>
      </c>
      <c r="P38" s="69"/>
      <c r="Q38" s="92">
        <f>SUM(Q36,Q33,Q28,Q14)</f>
        <v>79576</v>
      </c>
      <c r="R38" s="69"/>
      <c r="S38" s="92">
        <f>SUM(S36,S33,S28,S14)</f>
        <v>-1480</v>
      </c>
      <c r="T38" s="69"/>
      <c r="U38" s="92">
        <f>SUM(U36,U33,U28,U14)</f>
        <v>22154</v>
      </c>
      <c r="V38" s="69"/>
      <c r="W38" s="92">
        <f>SUM(W36,W33,W28,W14)</f>
        <v>100250</v>
      </c>
      <c r="X38" s="69"/>
      <c r="Y38" s="92">
        <f>SUM(Y36,Y33,Y28,Y14)</f>
        <v>4446282</v>
      </c>
      <c r="Z38" s="287"/>
      <c r="AA38" s="287"/>
      <c r="AB38" s="287"/>
      <c r="AC38" s="287"/>
      <c r="AD38" s="287"/>
      <c r="AE38" s="287"/>
      <c r="AF38" s="287"/>
      <c r="AG38" s="287"/>
      <c r="AH38" s="287"/>
      <c r="AI38" s="287"/>
      <c r="AJ38" s="287"/>
      <c r="AK38" s="287"/>
      <c r="AL38" s="287"/>
      <c r="AM38" s="287"/>
      <c r="AN38" s="287"/>
      <c r="AO38" s="287"/>
      <c r="AP38" s="287"/>
      <c r="AQ38" s="287"/>
      <c r="AR38" s="287"/>
      <c r="AS38" s="287"/>
      <c r="AT38" s="287"/>
      <c r="AU38" s="287"/>
      <c r="AV38" s="287"/>
      <c r="AW38" s="287"/>
      <c r="AX38" s="287"/>
      <c r="AY38" s="287"/>
      <c r="AZ38" s="287"/>
      <c r="BA38" s="287"/>
      <c r="BB38" s="287"/>
      <c r="BC38" s="287"/>
      <c r="BD38" s="287"/>
      <c r="BE38" s="287"/>
      <c r="BF38" s="287"/>
      <c r="BG38" s="287"/>
      <c r="BH38" s="287"/>
      <c r="BI38" s="287"/>
      <c r="BJ38" s="287"/>
      <c r="BK38" s="287"/>
      <c r="BL38" s="287"/>
      <c r="BM38" s="287"/>
      <c r="BN38" s="287"/>
      <c r="BO38" s="287"/>
      <c r="BP38" s="287"/>
      <c r="BQ38" s="287"/>
      <c r="BR38" s="287"/>
      <c r="BS38" s="287"/>
      <c r="BT38" s="287"/>
      <c r="BU38" s="287"/>
      <c r="BV38" s="287"/>
      <c r="BW38" s="287"/>
      <c r="BX38" s="287"/>
      <c r="BY38" s="287"/>
      <c r="BZ38" s="287"/>
      <c r="CA38" s="287"/>
      <c r="CB38" s="287"/>
      <c r="CC38" s="287"/>
      <c r="CD38" s="287"/>
      <c r="CE38" s="287"/>
      <c r="CF38" s="287"/>
      <c r="CG38" s="287"/>
      <c r="CH38" s="287"/>
      <c r="CI38" s="287"/>
      <c r="CJ38" s="287"/>
      <c r="CK38" s="287"/>
      <c r="CL38" s="287"/>
      <c r="CM38" s="287"/>
      <c r="CN38" s="287"/>
      <c r="CO38" s="287"/>
      <c r="CP38" s="287"/>
      <c r="CQ38" s="287"/>
      <c r="CR38" s="287"/>
      <c r="CS38" s="287"/>
      <c r="CT38" s="287"/>
      <c r="CU38" s="287"/>
      <c r="CV38" s="287"/>
      <c r="CW38" s="287"/>
      <c r="CX38" s="287"/>
      <c r="CY38" s="287"/>
      <c r="CZ38" s="287"/>
      <c r="DA38" s="287"/>
      <c r="DB38" s="287"/>
      <c r="DC38" s="287"/>
      <c r="DD38" s="287"/>
      <c r="DE38" s="287"/>
      <c r="DF38" s="287"/>
      <c r="DG38" s="287"/>
      <c r="DH38" s="287"/>
      <c r="DI38" s="287"/>
      <c r="DJ38" s="287"/>
      <c r="DK38" s="287"/>
      <c r="DL38" s="287"/>
      <c r="DM38" s="287"/>
      <c r="DN38" s="287"/>
      <c r="DO38" s="287"/>
      <c r="DP38" s="287"/>
      <c r="DQ38" s="287"/>
      <c r="DR38" s="287"/>
      <c r="DS38" s="287"/>
      <c r="DT38" s="287"/>
      <c r="DU38" s="287"/>
      <c r="DV38" s="287"/>
      <c r="DW38" s="287"/>
      <c r="DX38" s="287"/>
      <c r="DY38" s="287"/>
      <c r="DZ38" s="287"/>
      <c r="EA38" s="287"/>
      <c r="EB38" s="287"/>
      <c r="EC38" s="287"/>
      <c r="ED38" s="287"/>
      <c r="EE38" s="287"/>
      <c r="EF38" s="287"/>
      <c r="EG38" s="287"/>
      <c r="EH38" s="287"/>
      <c r="EI38" s="287"/>
      <c r="EJ38" s="287"/>
      <c r="EK38" s="287"/>
      <c r="EL38" s="287"/>
      <c r="EM38" s="287"/>
      <c r="EN38" s="287"/>
      <c r="EO38" s="287"/>
      <c r="EP38" s="287"/>
      <c r="EQ38" s="287"/>
      <c r="ER38" s="287"/>
      <c r="ES38" s="287"/>
      <c r="ET38" s="287"/>
      <c r="EU38" s="287"/>
      <c r="EV38" s="287"/>
      <c r="EW38" s="287"/>
      <c r="EX38" s="287"/>
      <c r="EY38" s="287"/>
      <c r="EZ38" s="287"/>
      <c r="FA38" s="287"/>
      <c r="FB38" s="287"/>
      <c r="FC38" s="287"/>
      <c r="FD38" s="287"/>
      <c r="FE38" s="287"/>
      <c r="FF38" s="287"/>
      <c r="FG38" s="287"/>
      <c r="FH38" s="287"/>
      <c r="FI38" s="287"/>
      <c r="FJ38" s="287"/>
      <c r="FK38" s="287"/>
      <c r="FL38" s="287"/>
      <c r="FM38" s="287"/>
      <c r="FN38" s="287"/>
      <c r="FO38" s="287"/>
      <c r="FP38" s="287"/>
      <c r="FQ38" s="287"/>
      <c r="FR38" s="287"/>
      <c r="FS38" s="287"/>
      <c r="FT38" s="287"/>
      <c r="FU38" s="287"/>
      <c r="FV38" s="287"/>
      <c r="FW38" s="287"/>
      <c r="FX38" s="287"/>
      <c r="FY38" s="287"/>
      <c r="FZ38" s="287"/>
      <c r="GA38" s="287"/>
      <c r="GB38" s="287"/>
      <c r="GC38" s="287"/>
      <c r="GD38" s="287"/>
      <c r="GE38" s="287"/>
      <c r="GF38" s="287"/>
      <c r="GG38" s="287"/>
      <c r="GH38" s="287"/>
      <c r="GI38" s="287"/>
      <c r="GJ38" s="287"/>
      <c r="GK38" s="287"/>
      <c r="GL38" s="287"/>
      <c r="GM38" s="287"/>
      <c r="GN38" s="287"/>
      <c r="GO38" s="287"/>
      <c r="GP38" s="287"/>
      <c r="GQ38" s="287"/>
      <c r="GR38" s="287"/>
      <c r="GS38" s="287"/>
      <c r="GT38" s="287"/>
      <c r="GU38" s="287"/>
      <c r="GV38" s="287"/>
      <c r="GW38" s="287"/>
      <c r="GX38" s="287"/>
      <c r="GY38" s="287"/>
      <c r="GZ38" s="287"/>
      <c r="HA38" s="287"/>
      <c r="HB38" s="287"/>
      <c r="HC38" s="287"/>
      <c r="HD38" s="287"/>
      <c r="HE38" s="287"/>
      <c r="HF38" s="287"/>
      <c r="HG38" s="287"/>
      <c r="HH38" s="287"/>
      <c r="HI38" s="287"/>
      <c r="HJ38" s="287"/>
      <c r="HK38" s="287"/>
      <c r="HL38" s="287"/>
      <c r="HM38" s="287"/>
      <c r="HN38" s="287"/>
      <c r="HO38" s="287"/>
      <c r="HP38" s="287"/>
      <c r="HQ38" s="287"/>
      <c r="HR38" s="287"/>
      <c r="HS38" s="287"/>
      <c r="HT38" s="287"/>
      <c r="HU38" s="287"/>
      <c r="HV38" s="287"/>
      <c r="HW38" s="287"/>
      <c r="HX38" s="287"/>
      <c r="HY38" s="287"/>
      <c r="HZ38" s="287"/>
      <c r="IA38" s="287"/>
      <c r="IB38" s="287"/>
      <c r="IC38" s="287"/>
      <c r="ID38" s="287"/>
      <c r="IE38" s="287"/>
      <c r="IF38" s="287"/>
      <c r="IG38" s="287"/>
      <c r="IH38" s="287"/>
      <c r="II38" s="287"/>
      <c r="IJ38" s="287"/>
      <c r="IK38" s="287"/>
      <c r="IL38" s="287"/>
      <c r="IM38" s="287"/>
      <c r="IN38" s="287"/>
      <c r="IO38" s="287"/>
      <c r="IP38" s="287"/>
      <c r="IQ38" s="287"/>
      <c r="IR38" s="287"/>
      <c r="IS38" s="287"/>
      <c r="IT38" s="287"/>
      <c r="IU38" s="287"/>
      <c r="IV38" s="287"/>
      <c r="IW38" s="287"/>
      <c r="IX38" s="287"/>
      <c r="IY38" s="287"/>
    </row>
    <row r="39" spans="1:259" ht="23.25" customHeight="1" thickTop="1"/>
    <row r="40" spans="1:259" ht="17.25" customHeight="1"/>
    <row r="41" spans="1:259" ht="23.25" customHeight="1">
      <c r="O41" s="302"/>
    </row>
    <row r="45" spans="1:259" ht="15.75" customHeight="1"/>
  </sheetData>
  <mergeCells count="4">
    <mergeCell ref="E12:Y12"/>
    <mergeCell ref="E4:Y4"/>
    <mergeCell ref="M5:O5"/>
    <mergeCell ref="Q5:W5"/>
  </mergeCells>
  <pageMargins left="0.8" right="0.8" top="0.48" bottom="0.5" header="0.5" footer="0.5"/>
  <pageSetup paperSize="9" scale="67" firstPageNumber="10" fitToHeight="0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Q118"/>
  <sheetViews>
    <sheetView view="pageBreakPreview" topLeftCell="A13" zoomScale="90" zoomScaleNormal="100" zoomScaleSheetLayoutView="90" workbookViewId="0">
      <selection activeCell="E98" sqref="E98"/>
    </sheetView>
  </sheetViews>
  <sheetFormatPr defaultColWidth="9.125" defaultRowHeight="23.25" customHeight="1"/>
  <cols>
    <col min="1" max="1" width="46" style="14" customWidth="1"/>
    <col min="2" max="2" width="8" style="15" customWidth="1"/>
    <col min="3" max="3" width="1.125" style="6" customWidth="1"/>
    <col min="4" max="4" width="12.75" style="6" customWidth="1"/>
    <col min="5" max="5" width="1.75" style="6" customWidth="1"/>
    <col min="6" max="6" width="12.75" style="6" customWidth="1"/>
    <col min="7" max="7" width="1.625" style="6" customWidth="1"/>
    <col min="8" max="8" width="12.75" style="6" customWidth="1"/>
    <col min="9" max="9" width="0.875" style="6" customWidth="1"/>
    <col min="10" max="10" width="12.75" style="6" customWidth="1"/>
    <col min="11" max="11" width="11.125" style="6" customWidth="1"/>
    <col min="12" max="12" width="12.75" style="6" customWidth="1"/>
    <col min="13" max="13" width="0.875" style="6" customWidth="1"/>
    <col min="14" max="14" width="12.75" style="6" customWidth="1"/>
    <col min="15" max="15" width="9.125" style="6"/>
    <col min="16" max="16" width="11.875" style="6" bestFit="1" customWidth="1"/>
    <col min="17" max="17" width="9.875" style="6" bestFit="1" customWidth="1"/>
    <col min="18" max="16384" width="9.125" style="6"/>
  </cols>
  <sheetData>
    <row r="1" spans="1:14" ht="23.25" customHeight="1">
      <c r="A1" s="8" t="s">
        <v>0</v>
      </c>
      <c r="B1" s="9"/>
      <c r="C1" s="10"/>
      <c r="D1" s="10"/>
      <c r="E1" s="10"/>
      <c r="F1" s="10"/>
      <c r="G1" s="10"/>
      <c r="H1" s="10"/>
      <c r="I1" s="10"/>
      <c r="J1" s="10"/>
      <c r="L1" s="10"/>
      <c r="M1" s="10"/>
      <c r="N1" s="10"/>
    </row>
    <row r="2" spans="1:14" ht="23.25" customHeight="1">
      <c r="A2" s="8" t="s">
        <v>107</v>
      </c>
      <c r="B2" s="9"/>
      <c r="C2" s="10"/>
      <c r="D2" s="10"/>
      <c r="E2" s="10"/>
      <c r="F2" s="10"/>
      <c r="G2" s="10"/>
      <c r="H2" s="10"/>
      <c r="I2" s="10"/>
      <c r="J2" s="10"/>
      <c r="L2" s="10"/>
      <c r="M2" s="10"/>
      <c r="N2" s="10"/>
    </row>
    <row r="3" spans="1:14" ht="23.25" customHeight="1">
      <c r="A3" s="8"/>
      <c r="B3" s="9"/>
      <c r="C3" s="10"/>
      <c r="D3" s="10"/>
      <c r="E3" s="10"/>
      <c r="F3" s="10"/>
      <c r="G3" s="10"/>
      <c r="H3" s="10"/>
      <c r="I3" s="10"/>
      <c r="J3" s="10"/>
      <c r="L3" s="10"/>
      <c r="M3" s="10"/>
      <c r="N3" s="10"/>
    </row>
    <row r="4" spans="1:14" ht="23.1" customHeight="1">
      <c r="A4" s="11"/>
      <c r="B4" s="12"/>
      <c r="C4" s="45"/>
      <c r="D4" s="392" t="s">
        <v>2</v>
      </c>
      <c r="E4" s="392"/>
      <c r="F4" s="392"/>
      <c r="G4" s="13"/>
      <c r="H4" s="392" t="s">
        <v>3</v>
      </c>
      <c r="I4" s="392"/>
      <c r="J4" s="392"/>
      <c r="L4" s="392" t="s">
        <v>3</v>
      </c>
      <c r="M4" s="392"/>
      <c r="N4" s="392"/>
    </row>
    <row r="5" spans="1:14" ht="23.1" customHeight="1">
      <c r="A5" s="35"/>
      <c r="B5" s="12"/>
      <c r="C5" s="41"/>
      <c r="D5" s="401" t="s">
        <v>108</v>
      </c>
      <c r="E5" s="401"/>
      <c r="F5" s="401"/>
      <c r="G5" s="30"/>
      <c r="H5" s="401" t="s">
        <v>108</v>
      </c>
      <c r="I5" s="401"/>
      <c r="J5" s="401"/>
      <c r="L5" s="401" t="s">
        <v>108</v>
      </c>
      <c r="M5" s="401"/>
      <c r="N5" s="401"/>
    </row>
    <row r="6" spans="1:14" ht="23.1" customHeight="1">
      <c r="A6" s="35"/>
      <c r="B6" s="12"/>
      <c r="C6" s="41"/>
      <c r="D6" s="401" t="s">
        <v>238</v>
      </c>
      <c r="E6" s="401"/>
      <c r="F6" s="401"/>
      <c r="G6" s="30"/>
      <c r="H6" s="401" t="s">
        <v>238</v>
      </c>
      <c r="I6" s="401"/>
      <c r="J6" s="401"/>
      <c r="L6" s="401" t="s">
        <v>238</v>
      </c>
      <c r="M6" s="401"/>
      <c r="N6" s="401"/>
    </row>
    <row r="7" spans="1:14" ht="23.1" customHeight="1">
      <c r="A7" s="11"/>
      <c r="B7" s="12" t="s">
        <v>7</v>
      </c>
      <c r="C7" s="1"/>
      <c r="D7" s="1">
        <v>2559</v>
      </c>
      <c r="E7" s="1"/>
      <c r="F7" s="1">
        <v>2558</v>
      </c>
      <c r="G7" s="1"/>
      <c r="H7" s="1">
        <v>2559</v>
      </c>
      <c r="I7" s="1"/>
      <c r="J7" s="1">
        <v>2558</v>
      </c>
      <c r="L7" s="1">
        <v>2559</v>
      </c>
      <c r="M7" s="1"/>
      <c r="N7" s="1">
        <v>2558</v>
      </c>
    </row>
    <row r="8" spans="1:14" ht="23.1" customHeight="1">
      <c r="A8" s="11"/>
      <c r="B8" s="12"/>
      <c r="C8" s="45"/>
      <c r="D8" s="391" t="s">
        <v>9</v>
      </c>
      <c r="E8" s="391"/>
      <c r="F8" s="391"/>
      <c r="G8" s="391"/>
      <c r="H8" s="391"/>
      <c r="I8" s="391"/>
      <c r="J8" s="391"/>
    </row>
    <row r="9" spans="1:14" ht="23.1" customHeight="1">
      <c r="A9" s="16" t="s">
        <v>110</v>
      </c>
      <c r="B9" s="12"/>
      <c r="C9" s="19"/>
      <c r="D9" s="19"/>
      <c r="E9" s="19"/>
      <c r="F9" s="19"/>
      <c r="G9" s="19"/>
      <c r="H9" s="19"/>
      <c r="I9" s="19"/>
      <c r="J9" s="19"/>
      <c r="L9" s="19"/>
      <c r="M9" s="19"/>
      <c r="N9" s="19"/>
    </row>
    <row r="10" spans="1:14" ht="23.1" customHeight="1">
      <c r="A10" s="18" t="s">
        <v>239</v>
      </c>
      <c r="B10" s="12" t="s">
        <v>17</v>
      </c>
      <c r="C10" s="19"/>
      <c r="E10" s="19"/>
      <c r="F10" s="23">
        <v>1261102</v>
      </c>
      <c r="G10" s="19"/>
      <c r="H10" s="23">
        <f>ROUND((L10/1000),0)</f>
        <v>408924</v>
      </c>
      <c r="I10" s="19"/>
      <c r="J10" s="23">
        <v>398959</v>
      </c>
      <c r="K10" s="2"/>
      <c r="L10" s="23">
        <v>408924204.73000002</v>
      </c>
      <c r="M10" s="19"/>
      <c r="N10" s="23">
        <v>398959</v>
      </c>
    </row>
    <row r="11" spans="1:14" ht="23.1" customHeight="1">
      <c r="A11" s="18" t="s">
        <v>240</v>
      </c>
      <c r="B11" s="12"/>
      <c r="C11" s="19"/>
      <c r="E11" s="19"/>
      <c r="F11" s="46">
        <v>14287</v>
      </c>
      <c r="G11" s="19"/>
      <c r="H11" s="23">
        <f>ROUND((L11/1000),0)</f>
        <v>0</v>
      </c>
      <c r="I11" s="19"/>
      <c r="J11" s="47">
        <v>2998</v>
      </c>
      <c r="K11" s="2"/>
      <c r="L11" s="47">
        <v>0</v>
      </c>
      <c r="M11" s="19"/>
      <c r="N11" s="47">
        <v>2998</v>
      </c>
    </row>
    <row r="12" spans="1:14" s="38" customFormat="1" ht="23.1" customHeight="1">
      <c r="A12" s="35" t="s">
        <v>241</v>
      </c>
      <c r="B12" s="12" t="s">
        <v>17</v>
      </c>
      <c r="C12" s="19"/>
      <c r="D12" s="6"/>
      <c r="E12" s="19"/>
      <c r="F12" s="46">
        <v>3589</v>
      </c>
      <c r="G12" s="19"/>
      <c r="H12" s="23">
        <f>ROUND((L12/1000),0)</f>
        <v>2350</v>
      </c>
      <c r="I12" s="19"/>
      <c r="J12" s="23">
        <v>4137</v>
      </c>
      <c r="K12" s="37"/>
      <c r="L12" s="23">
        <v>2350166.41</v>
      </c>
      <c r="M12" s="19"/>
      <c r="N12" s="23">
        <v>4137</v>
      </c>
    </row>
    <row r="13" spans="1:14" s="38" customFormat="1" ht="23.1" customHeight="1">
      <c r="A13" s="18" t="s">
        <v>115</v>
      </c>
      <c r="B13" s="12" t="s">
        <v>17</v>
      </c>
      <c r="C13" s="19"/>
      <c r="D13" s="70"/>
      <c r="E13" s="19"/>
      <c r="F13" s="24">
        <v>11779</v>
      </c>
      <c r="G13" s="19"/>
      <c r="H13" s="81">
        <f>ROUND((L13/1000),0)+1</f>
        <v>6967</v>
      </c>
      <c r="I13" s="19"/>
      <c r="J13" s="24">
        <v>5627</v>
      </c>
      <c r="K13" s="37"/>
      <c r="L13" s="24">
        <v>6966352.9399999976</v>
      </c>
      <c r="M13" s="19"/>
      <c r="N13" s="24">
        <v>5627</v>
      </c>
    </row>
    <row r="14" spans="1:14" ht="23.1" customHeight="1">
      <c r="A14" s="11" t="s">
        <v>116</v>
      </c>
      <c r="B14" s="12"/>
      <c r="C14" s="3"/>
      <c r="D14" s="17">
        <f>SUM(D10:D13)</f>
        <v>0</v>
      </c>
      <c r="E14" s="3"/>
      <c r="F14" s="17">
        <f>SUM(F10:F13)</f>
        <v>1290757</v>
      </c>
      <c r="G14" s="3"/>
      <c r="H14" s="17">
        <f>SUM(H10:H13)</f>
        <v>418241</v>
      </c>
      <c r="I14" s="3"/>
      <c r="J14" s="17">
        <f>SUM(J10:J13)</f>
        <v>411721</v>
      </c>
      <c r="K14" s="2"/>
      <c r="L14" s="17">
        <f>SUM(L10:L13)</f>
        <v>418240724.08000004</v>
      </c>
      <c r="M14" s="3"/>
      <c r="N14" s="17">
        <f>SUM(N10:N13)</f>
        <v>411721</v>
      </c>
    </row>
    <row r="15" spans="1:14" ht="9.75" customHeight="1">
      <c r="A15" s="11"/>
      <c r="B15" s="12"/>
      <c r="C15" s="19"/>
      <c r="D15" s="19"/>
      <c r="E15" s="19"/>
      <c r="F15" s="19"/>
      <c r="G15" s="19"/>
      <c r="H15" s="19"/>
      <c r="I15" s="19"/>
      <c r="J15" s="19"/>
      <c r="K15" s="2"/>
      <c r="L15" s="19"/>
      <c r="M15" s="19"/>
      <c r="N15" s="19"/>
    </row>
    <row r="16" spans="1:14" ht="23.1" customHeight="1">
      <c r="A16" s="16" t="s">
        <v>117</v>
      </c>
      <c r="B16" s="12"/>
      <c r="C16" s="19"/>
      <c r="D16" s="19"/>
      <c r="E16" s="19"/>
      <c r="F16" s="19"/>
      <c r="G16" s="19"/>
      <c r="H16" s="19"/>
      <c r="I16" s="19"/>
      <c r="J16" s="19"/>
      <c r="K16" s="2"/>
      <c r="L16" s="19"/>
      <c r="M16" s="19"/>
      <c r="N16" s="19"/>
    </row>
    <row r="17" spans="1:14" ht="23.1" customHeight="1">
      <c r="A17" s="18" t="s">
        <v>242</v>
      </c>
      <c r="B17" s="12" t="s">
        <v>17</v>
      </c>
      <c r="C17" s="19"/>
      <c r="E17" s="19"/>
      <c r="F17" s="23">
        <v>1122369</v>
      </c>
      <c r="G17" s="19"/>
      <c r="H17" s="23">
        <f>ROUND((L17/1000),0)</f>
        <v>387377</v>
      </c>
      <c r="I17" s="19"/>
      <c r="J17" s="23">
        <v>352411</v>
      </c>
      <c r="K17" s="2"/>
      <c r="L17" s="23">
        <v>387376880.49000001</v>
      </c>
      <c r="M17" s="19"/>
      <c r="N17" s="23">
        <v>352411</v>
      </c>
    </row>
    <row r="18" spans="1:14" ht="23.1" customHeight="1">
      <c r="A18" s="18" t="s">
        <v>243</v>
      </c>
      <c r="B18" s="12" t="s">
        <v>17</v>
      </c>
      <c r="C18" s="19"/>
      <c r="E18" s="19"/>
      <c r="F18" s="23">
        <v>60829</v>
      </c>
      <c r="G18" s="19"/>
      <c r="H18" s="23">
        <f>ROUND((L18/1000),0)</f>
        <v>35660</v>
      </c>
      <c r="I18" s="19"/>
      <c r="J18" s="23">
        <v>30984</v>
      </c>
      <c r="K18" s="2"/>
      <c r="L18" s="23">
        <v>35660000.719999984</v>
      </c>
      <c r="M18" s="19"/>
      <c r="N18" s="23">
        <v>30984</v>
      </c>
    </row>
    <row r="19" spans="1:14" ht="23.1" customHeight="1">
      <c r="A19" s="18" t="s">
        <v>120</v>
      </c>
      <c r="B19" s="12" t="s">
        <v>17</v>
      </c>
      <c r="C19" s="19"/>
      <c r="E19" s="19"/>
      <c r="F19" s="23">
        <v>33288</v>
      </c>
      <c r="G19" s="19"/>
      <c r="H19" s="23">
        <f>ROUND((L19/1000),0)</f>
        <v>30648</v>
      </c>
      <c r="I19" s="19"/>
      <c r="J19" s="23">
        <f>27396</f>
        <v>27396</v>
      </c>
      <c r="K19" s="2"/>
      <c r="L19" s="23">
        <v>30647577.119999994</v>
      </c>
      <c r="M19" s="19"/>
      <c r="N19" s="23">
        <f>27396</f>
        <v>27396</v>
      </c>
    </row>
    <row r="20" spans="1:14" ht="23.1" customHeight="1">
      <c r="A20" s="18" t="s">
        <v>244</v>
      </c>
      <c r="B20" s="12"/>
      <c r="C20" s="19"/>
      <c r="E20" s="19"/>
      <c r="F20" s="48">
        <v>0</v>
      </c>
      <c r="G20" s="19"/>
      <c r="H20" s="23">
        <f>ROUND((L20/1000),0)</f>
        <v>2640</v>
      </c>
      <c r="I20" s="19"/>
      <c r="J20" s="49">
        <v>0</v>
      </c>
      <c r="K20" s="2"/>
      <c r="L20" s="23">
        <v>2640027.6800000002</v>
      </c>
      <c r="M20" s="19"/>
      <c r="N20" s="49">
        <v>0</v>
      </c>
    </row>
    <row r="21" spans="1:14" ht="23.1" customHeight="1">
      <c r="A21" s="18" t="s">
        <v>124</v>
      </c>
      <c r="B21" s="12"/>
      <c r="C21" s="19"/>
      <c r="D21" s="70"/>
      <c r="E21" s="19"/>
      <c r="F21" s="5">
        <v>2727</v>
      </c>
      <c r="G21" s="19"/>
      <c r="H21" s="5">
        <f>ROUND((L21/1000),0)</f>
        <v>111</v>
      </c>
      <c r="I21" s="19"/>
      <c r="J21" s="20">
        <v>200</v>
      </c>
      <c r="K21" s="2"/>
      <c r="L21" s="20">
        <v>111199.51999999999</v>
      </c>
      <c r="M21" s="19"/>
      <c r="N21" s="20">
        <v>200</v>
      </c>
    </row>
    <row r="22" spans="1:14" ht="23.1" customHeight="1">
      <c r="A22" s="11" t="s">
        <v>122</v>
      </c>
      <c r="B22" s="12"/>
      <c r="C22" s="3"/>
      <c r="D22" s="17">
        <f>SUM(D17:D21)</f>
        <v>0</v>
      </c>
      <c r="E22" s="3"/>
      <c r="F22" s="17">
        <f>SUM(F17:F21)</f>
        <v>1219213</v>
      </c>
      <c r="G22" s="3"/>
      <c r="H22" s="17">
        <f>SUM(H17:H21)</f>
        <v>456436</v>
      </c>
      <c r="I22" s="3"/>
      <c r="J22" s="17">
        <f>SUM(J17:J21)</f>
        <v>410991</v>
      </c>
      <c r="K22" s="2"/>
      <c r="L22" s="17">
        <f>SUM(L17:L21)</f>
        <v>456435685.52999997</v>
      </c>
      <c r="M22" s="3"/>
      <c r="N22" s="17">
        <f>SUM(N17:N21)</f>
        <v>410991</v>
      </c>
    </row>
    <row r="23" spans="1:14" ht="9.75" customHeight="1">
      <c r="A23" s="11"/>
      <c r="B23" s="12"/>
      <c r="C23" s="19"/>
      <c r="D23" s="19"/>
      <c r="E23" s="19"/>
      <c r="F23" s="19"/>
      <c r="G23" s="19"/>
      <c r="H23" s="19"/>
      <c r="I23" s="19"/>
      <c r="J23" s="19"/>
      <c r="K23" s="2"/>
      <c r="L23" s="19"/>
      <c r="M23" s="19"/>
      <c r="N23" s="19"/>
    </row>
    <row r="24" spans="1:14" ht="23.1" customHeight="1">
      <c r="A24" s="35" t="s">
        <v>245</v>
      </c>
      <c r="B24" s="12" t="s">
        <v>246</v>
      </c>
      <c r="C24" s="19"/>
      <c r="D24" s="70"/>
      <c r="E24" s="19"/>
      <c r="F24" s="24">
        <v>-192</v>
      </c>
      <c r="G24" s="19"/>
      <c r="H24" s="66">
        <v>0</v>
      </c>
      <c r="I24" s="19"/>
      <c r="J24" s="66" t="s">
        <v>22</v>
      </c>
      <c r="K24" s="2"/>
      <c r="L24" s="66" t="s">
        <v>22</v>
      </c>
      <c r="M24" s="19"/>
      <c r="N24" s="66" t="s">
        <v>22</v>
      </c>
    </row>
    <row r="25" spans="1:14" ht="9.75" customHeight="1">
      <c r="A25" s="18"/>
      <c r="B25" s="12"/>
      <c r="C25" s="19"/>
      <c r="D25" s="23"/>
      <c r="E25" s="19"/>
      <c r="F25" s="23"/>
      <c r="G25" s="19"/>
      <c r="H25" s="48"/>
      <c r="I25" s="19"/>
      <c r="J25" s="48"/>
      <c r="K25" s="2"/>
      <c r="L25" s="48"/>
      <c r="M25" s="19"/>
      <c r="N25" s="48"/>
    </row>
    <row r="26" spans="1:14" ht="23.1" customHeight="1">
      <c r="A26" s="11" t="s">
        <v>128</v>
      </c>
      <c r="B26" s="12"/>
      <c r="C26" s="3"/>
      <c r="D26" s="3"/>
      <c r="E26" s="3"/>
      <c r="F26" s="3">
        <f>F14-F22+F24</f>
        <v>71352</v>
      </c>
      <c r="G26" s="3"/>
      <c r="H26" s="3">
        <f>H14-H22+H24</f>
        <v>-38195</v>
      </c>
      <c r="I26" s="3"/>
      <c r="J26" s="3">
        <f>J14-J22</f>
        <v>730</v>
      </c>
      <c r="K26" s="2"/>
      <c r="L26" s="3"/>
      <c r="M26" s="3"/>
      <c r="N26" s="3">
        <f>N14-N22</f>
        <v>730</v>
      </c>
    </row>
    <row r="27" spans="1:14" ht="23.1" customHeight="1">
      <c r="A27" s="35" t="s">
        <v>247</v>
      </c>
      <c r="B27" s="12" t="s">
        <v>248</v>
      </c>
      <c r="C27" s="19"/>
      <c r="D27" s="5"/>
      <c r="E27" s="19"/>
      <c r="F27" s="5">
        <v>-2590</v>
      </c>
      <c r="G27" s="5"/>
      <c r="H27" s="5">
        <v>0</v>
      </c>
      <c r="I27" s="19"/>
      <c r="J27" s="50">
        <v>1348</v>
      </c>
      <c r="K27" s="2"/>
      <c r="L27" s="50"/>
      <c r="M27" s="19"/>
      <c r="N27" s="50">
        <v>1348</v>
      </c>
    </row>
    <row r="28" spans="1:14" ht="9.75" customHeight="1">
      <c r="A28" s="18"/>
      <c r="B28" s="12"/>
      <c r="C28" s="28"/>
      <c r="D28" s="19"/>
      <c r="E28" s="28"/>
      <c r="F28" s="19"/>
      <c r="G28" s="19"/>
      <c r="H28" s="19"/>
      <c r="I28" s="28"/>
      <c r="J28" s="28"/>
      <c r="K28" s="2"/>
      <c r="L28" s="28"/>
      <c r="M28" s="28"/>
      <c r="N28" s="28"/>
    </row>
    <row r="29" spans="1:14" ht="23.1" customHeight="1">
      <c r="A29" s="11" t="s">
        <v>130</v>
      </c>
      <c r="B29" s="12"/>
      <c r="C29" s="3"/>
      <c r="D29" s="17">
        <f>SUM(D26:D27)</f>
        <v>0</v>
      </c>
      <c r="E29" s="3"/>
      <c r="F29" s="17">
        <f>SUM(F26:F27)</f>
        <v>68762</v>
      </c>
      <c r="G29" s="17"/>
      <c r="H29" s="17">
        <f>SUM(H26:H27)</f>
        <v>-38195</v>
      </c>
      <c r="I29" s="3"/>
      <c r="J29" s="17">
        <f>SUM(J26:J27)</f>
        <v>2078</v>
      </c>
      <c r="K29" s="2"/>
      <c r="L29" s="17">
        <f>SUM(L26:L27)</f>
        <v>0</v>
      </c>
      <c r="M29" s="3"/>
      <c r="N29" s="17">
        <f>SUM(N26:N27)</f>
        <v>2078</v>
      </c>
    </row>
    <row r="30" spans="1:14" ht="9.75" customHeight="1">
      <c r="A30" s="11"/>
      <c r="B30" s="12"/>
      <c r="C30" s="3"/>
      <c r="D30" s="3"/>
      <c r="E30" s="3"/>
      <c r="F30" s="3"/>
      <c r="G30" s="3"/>
      <c r="H30" s="3"/>
      <c r="I30" s="3"/>
      <c r="J30" s="3"/>
      <c r="K30" s="2"/>
      <c r="L30" s="3"/>
      <c r="M30" s="3"/>
      <c r="N30" s="3"/>
    </row>
    <row r="31" spans="1:14" ht="22.5" customHeight="1">
      <c r="A31" s="11" t="s">
        <v>131</v>
      </c>
      <c r="B31" s="12"/>
      <c r="C31" s="3"/>
      <c r="D31" s="51"/>
      <c r="E31" s="32"/>
      <c r="F31" s="51"/>
      <c r="G31" s="51"/>
      <c r="H31" s="51"/>
      <c r="I31" s="32"/>
      <c r="J31" s="51"/>
      <c r="K31" s="2"/>
      <c r="L31" s="51"/>
      <c r="M31" s="32"/>
      <c r="N31" s="51"/>
    </row>
    <row r="32" spans="1:14" ht="22.5" customHeight="1">
      <c r="A32" s="11" t="s">
        <v>249</v>
      </c>
      <c r="B32" s="12"/>
      <c r="C32" s="3"/>
      <c r="D32" s="51"/>
      <c r="E32" s="32"/>
      <c r="F32" s="51"/>
      <c r="G32" s="51"/>
      <c r="H32" s="51"/>
      <c r="I32" s="32"/>
      <c r="J32" s="51"/>
      <c r="K32" s="2"/>
      <c r="L32" s="51"/>
      <c r="M32" s="32"/>
      <c r="N32" s="51"/>
    </row>
    <row r="33" spans="1:14" ht="22.5" customHeight="1">
      <c r="A33" s="11" t="s">
        <v>250</v>
      </c>
      <c r="B33" s="12"/>
      <c r="C33" s="3"/>
      <c r="D33" s="51"/>
      <c r="E33" s="32"/>
      <c r="F33" s="51"/>
      <c r="G33" s="51"/>
      <c r="H33" s="51"/>
      <c r="I33" s="32"/>
      <c r="J33" s="51"/>
      <c r="K33" s="2"/>
      <c r="L33" s="51"/>
      <c r="M33" s="32"/>
      <c r="N33" s="51"/>
    </row>
    <row r="34" spans="1:14" ht="22.5" customHeight="1">
      <c r="A34" s="65" t="s">
        <v>251</v>
      </c>
      <c r="B34" s="12"/>
      <c r="C34" s="3"/>
      <c r="D34" s="51"/>
      <c r="E34" s="32"/>
      <c r="F34" s="51"/>
      <c r="G34" s="51"/>
      <c r="H34" s="51"/>
      <c r="I34" s="32"/>
      <c r="J34" s="51"/>
      <c r="K34" s="2"/>
      <c r="L34" s="51"/>
      <c r="M34" s="32"/>
      <c r="N34" s="51"/>
    </row>
    <row r="35" spans="1:14" ht="22.5" customHeight="1">
      <c r="A35" s="65" t="s">
        <v>252</v>
      </c>
      <c r="B35" s="12"/>
      <c r="C35" s="34"/>
      <c r="D35" s="70"/>
      <c r="E35" s="31"/>
      <c r="F35" s="52">
        <v>-136</v>
      </c>
      <c r="G35" s="52"/>
      <c r="H35" s="82">
        <f>H94-137</f>
        <v>-149</v>
      </c>
      <c r="I35" s="31"/>
      <c r="J35" s="52">
        <v>-136</v>
      </c>
      <c r="K35"/>
      <c r="L35" s="50"/>
      <c r="M35" s="31"/>
      <c r="N35" s="52">
        <v>-136</v>
      </c>
    </row>
    <row r="36" spans="1:14" ht="22.5" hidden="1" customHeight="1">
      <c r="A36" s="35" t="s">
        <v>253</v>
      </c>
      <c r="B36" s="12"/>
      <c r="C36" s="34"/>
      <c r="D36" s="53">
        <v>0</v>
      </c>
      <c r="E36" s="31"/>
      <c r="F36" s="53">
        <v>0</v>
      </c>
      <c r="G36" s="53"/>
      <c r="H36" s="53">
        <v>0</v>
      </c>
      <c r="I36" s="31"/>
      <c r="J36" s="54">
        <v>0</v>
      </c>
      <c r="K36"/>
      <c r="L36" s="54">
        <v>0</v>
      </c>
      <c r="M36" s="31"/>
      <c r="N36" s="54">
        <v>0</v>
      </c>
    </row>
    <row r="37" spans="1:14" ht="22.5" customHeight="1">
      <c r="A37" s="44" t="s">
        <v>254</v>
      </c>
      <c r="B37" s="12"/>
      <c r="C37" s="3"/>
      <c r="D37" s="56">
        <f>SUM(D35:D36)</f>
        <v>0</v>
      </c>
      <c r="E37" s="36"/>
      <c r="F37" s="56">
        <f>SUM(F35:F36)</f>
        <v>-136</v>
      </c>
      <c r="G37" s="56"/>
      <c r="H37" s="56">
        <f>SUM(H35:H36)</f>
        <v>-149</v>
      </c>
      <c r="I37" s="36"/>
      <c r="J37" s="56">
        <f>SUM(J35:J36)</f>
        <v>-136</v>
      </c>
      <c r="K37" s="2"/>
      <c r="L37" s="56">
        <f>SUM(L35:L36)</f>
        <v>0</v>
      </c>
      <c r="M37" s="36"/>
      <c r="N37" s="56">
        <f>SUM(N35:N36)</f>
        <v>-136</v>
      </c>
    </row>
    <row r="38" spans="1:14" ht="22.5" customHeight="1" thickBot="1">
      <c r="A38" s="11" t="s">
        <v>154</v>
      </c>
      <c r="B38" s="12"/>
      <c r="C38" s="3"/>
      <c r="D38" s="57">
        <f>SUM(D29,D37)</f>
        <v>0</v>
      </c>
      <c r="E38" s="58"/>
      <c r="F38" s="57">
        <f>SUM(F29,F37)</f>
        <v>68626</v>
      </c>
      <c r="G38" s="57"/>
      <c r="H38" s="57">
        <f>SUM(H29,H37)</f>
        <v>-38344</v>
      </c>
      <c r="I38" s="58"/>
      <c r="J38" s="57">
        <f>SUM(J29,J37)</f>
        <v>1942</v>
      </c>
      <c r="K38" s="2"/>
      <c r="L38" s="57">
        <f>SUM(L29,L37)</f>
        <v>0</v>
      </c>
      <c r="M38" s="58"/>
      <c r="N38" s="57">
        <f>SUM(N29,N37)</f>
        <v>1942</v>
      </c>
    </row>
    <row r="39" spans="1:14" ht="23.25" customHeight="1" thickTop="1">
      <c r="A39" s="8" t="s">
        <v>0</v>
      </c>
      <c r="B39" s="9"/>
      <c r="C39" s="10"/>
      <c r="D39" s="10"/>
      <c r="E39" s="10"/>
      <c r="F39" s="10"/>
      <c r="G39" s="10"/>
      <c r="H39" s="10"/>
      <c r="I39" s="10"/>
      <c r="J39" s="10"/>
      <c r="L39" s="10"/>
      <c r="M39" s="10"/>
      <c r="N39" s="10"/>
    </row>
    <row r="40" spans="1:14" ht="23.25" customHeight="1">
      <c r="A40" s="8" t="s">
        <v>107</v>
      </c>
      <c r="B40" s="9"/>
      <c r="C40" s="10"/>
      <c r="D40" s="10"/>
      <c r="E40" s="10"/>
      <c r="F40" s="10"/>
      <c r="G40" s="10"/>
      <c r="H40" s="10"/>
      <c r="I40" s="10"/>
      <c r="J40" s="10"/>
      <c r="L40" s="10"/>
      <c r="M40" s="10"/>
      <c r="N40" s="10"/>
    </row>
    <row r="41" spans="1:14" ht="22.5" customHeight="1">
      <c r="A41" s="8"/>
      <c r="B41" s="9"/>
      <c r="C41" s="10"/>
      <c r="D41" s="10"/>
      <c r="E41" s="10"/>
      <c r="F41" s="10"/>
      <c r="G41" s="10"/>
      <c r="H41" s="10"/>
      <c r="I41" s="10"/>
      <c r="J41" s="10"/>
      <c r="L41" s="10"/>
      <c r="M41" s="10"/>
      <c r="N41" s="10"/>
    </row>
    <row r="42" spans="1:14" ht="23.1" customHeight="1">
      <c r="A42" s="11"/>
      <c r="B42" s="12"/>
      <c r="C42" s="45"/>
      <c r="D42" s="392" t="s">
        <v>2</v>
      </c>
      <c r="E42" s="392"/>
      <c r="F42" s="392"/>
      <c r="G42" s="13"/>
      <c r="H42" s="392" t="s">
        <v>3</v>
      </c>
      <c r="I42" s="392"/>
      <c r="J42" s="392"/>
      <c r="L42" s="392" t="s">
        <v>3</v>
      </c>
      <c r="M42" s="392"/>
      <c r="N42" s="392"/>
    </row>
    <row r="43" spans="1:14" ht="23.1" customHeight="1">
      <c r="A43" s="35"/>
      <c r="B43" s="12"/>
      <c r="C43" s="41"/>
      <c r="D43" s="401" t="s">
        <v>108</v>
      </c>
      <c r="E43" s="401"/>
      <c r="F43" s="401"/>
      <c r="G43" s="30"/>
      <c r="H43" s="401" t="s">
        <v>108</v>
      </c>
      <c r="I43" s="401"/>
      <c r="J43" s="401"/>
      <c r="L43" s="401" t="s">
        <v>108</v>
      </c>
      <c r="M43" s="401"/>
      <c r="N43" s="401"/>
    </row>
    <row r="44" spans="1:14" ht="23.1" customHeight="1">
      <c r="A44" s="35"/>
      <c r="B44" s="12"/>
      <c r="C44" s="41"/>
      <c r="D44" s="401" t="s">
        <v>238</v>
      </c>
      <c r="E44" s="401"/>
      <c r="F44" s="401"/>
      <c r="G44" s="30"/>
      <c r="H44" s="401" t="s">
        <v>238</v>
      </c>
      <c r="I44" s="401"/>
      <c r="J44" s="401"/>
      <c r="L44" s="401" t="s">
        <v>238</v>
      </c>
      <c r="M44" s="401"/>
      <c r="N44" s="401"/>
    </row>
    <row r="45" spans="1:14" ht="23.1" customHeight="1">
      <c r="A45" s="11"/>
      <c r="B45" s="12" t="s">
        <v>7</v>
      </c>
      <c r="C45" s="1"/>
      <c r="D45" s="1">
        <v>2559</v>
      </c>
      <c r="E45" s="1"/>
      <c r="F45" s="1">
        <v>2558</v>
      </c>
      <c r="G45" s="1"/>
      <c r="H45" s="1">
        <v>2559</v>
      </c>
      <c r="I45" s="1"/>
      <c r="J45" s="1">
        <v>2558</v>
      </c>
      <c r="L45" s="1">
        <v>2559</v>
      </c>
      <c r="M45" s="1"/>
      <c r="N45" s="1">
        <v>2558</v>
      </c>
    </row>
    <row r="46" spans="1:14" ht="23.1" customHeight="1">
      <c r="A46" s="11"/>
      <c r="B46" s="12"/>
      <c r="C46" s="45"/>
      <c r="D46" s="391" t="s">
        <v>9</v>
      </c>
      <c r="E46" s="391"/>
      <c r="F46" s="391"/>
      <c r="G46" s="391"/>
      <c r="H46" s="391"/>
      <c r="I46" s="391"/>
      <c r="J46" s="391"/>
    </row>
    <row r="47" spans="1:14" ht="23.1" customHeight="1">
      <c r="A47" s="11" t="s">
        <v>255</v>
      </c>
      <c r="B47" s="12"/>
      <c r="C47" s="3"/>
      <c r="D47" s="3"/>
      <c r="E47" s="3"/>
      <c r="F47" s="3"/>
      <c r="G47" s="3"/>
      <c r="H47" s="3"/>
      <c r="I47" s="3"/>
      <c r="J47" s="3"/>
      <c r="K47" s="2"/>
      <c r="L47" s="3"/>
      <c r="M47" s="3"/>
      <c r="N47" s="3"/>
    </row>
    <row r="48" spans="1:14" ht="23.1" customHeight="1">
      <c r="A48" s="65" t="s">
        <v>256</v>
      </c>
      <c r="B48" s="12"/>
      <c r="C48" s="3"/>
      <c r="E48" s="19"/>
      <c r="F48" s="19">
        <f>32311+236-3</f>
        <v>32544</v>
      </c>
      <c r="G48" s="19"/>
      <c r="H48" s="19">
        <f>H29</f>
        <v>-38195</v>
      </c>
      <c r="I48" s="59"/>
      <c r="J48" s="19">
        <f>J29</f>
        <v>2078</v>
      </c>
      <c r="K48" s="2"/>
      <c r="L48" s="19">
        <f>L29</f>
        <v>0</v>
      </c>
      <c r="M48" s="59"/>
      <c r="N48" s="19">
        <f>N29</f>
        <v>2078</v>
      </c>
    </row>
    <row r="49" spans="1:17" ht="23.1" customHeight="1">
      <c r="A49" s="39" t="s">
        <v>157</v>
      </c>
      <c r="B49" s="12"/>
      <c r="C49" s="3"/>
      <c r="E49" s="19"/>
      <c r="F49" s="19">
        <v>36218</v>
      </c>
      <c r="G49" s="19"/>
      <c r="H49" s="67" t="s">
        <v>22</v>
      </c>
      <c r="I49" s="19"/>
      <c r="J49" s="67" t="s">
        <v>22</v>
      </c>
      <c r="K49" s="2"/>
      <c r="L49" s="67" t="s">
        <v>22</v>
      </c>
      <c r="M49" s="19"/>
      <c r="N49" s="67" t="s">
        <v>22</v>
      </c>
    </row>
    <row r="50" spans="1:17" ht="23.1" customHeight="1" thickBot="1">
      <c r="A50" s="11" t="s">
        <v>130</v>
      </c>
      <c r="B50" s="12"/>
      <c r="C50" s="3"/>
      <c r="D50" s="25"/>
      <c r="E50" s="3"/>
      <c r="F50" s="25">
        <f>SUM(F48:F49)</f>
        <v>68762</v>
      </c>
      <c r="G50" s="3"/>
      <c r="H50" s="25">
        <f>SUM(H48:H49)</f>
        <v>-38195</v>
      </c>
      <c r="I50" s="3"/>
      <c r="J50" s="25">
        <f>SUM(J48:J49)</f>
        <v>2078</v>
      </c>
      <c r="K50" s="78">
        <f>D50-D29</f>
        <v>0</v>
      </c>
      <c r="L50" s="25">
        <f>SUM(L48:L49)</f>
        <v>0</v>
      </c>
      <c r="M50" s="3"/>
      <c r="N50" s="25">
        <f>SUM(N48:N49)</f>
        <v>2078</v>
      </c>
    </row>
    <row r="51" spans="1:17" ht="9.75" customHeight="1" thickTop="1">
      <c r="A51" s="11"/>
      <c r="B51" s="12"/>
      <c r="C51" s="3"/>
      <c r="D51" s="3"/>
      <c r="E51" s="3"/>
      <c r="F51" s="3"/>
      <c r="G51" s="3"/>
      <c r="H51" s="3"/>
      <c r="I51" s="3"/>
      <c r="J51" s="3"/>
      <c r="K51" s="78"/>
      <c r="L51" s="3"/>
      <c r="M51" s="3"/>
      <c r="N51" s="3"/>
    </row>
    <row r="52" spans="1:17" ht="23.1" customHeight="1">
      <c r="A52" s="11" t="s">
        <v>158</v>
      </c>
      <c r="B52" s="12"/>
      <c r="C52" s="3"/>
      <c r="D52" s="3"/>
      <c r="E52" s="3"/>
      <c r="F52" s="3"/>
      <c r="G52" s="3"/>
      <c r="H52" s="3"/>
      <c r="I52" s="3"/>
      <c r="J52" s="3"/>
      <c r="K52" s="78"/>
      <c r="L52" s="3"/>
      <c r="M52" s="3"/>
      <c r="N52" s="3"/>
    </row>
    <row r="53" spans="1:17" ht="23.1" customHeight="1">
      <c r="A53" s="65" t="s">
        <v>256</v>
      </c>
      <c r="B53" s="12"/>
      <c r="C53" s="3"/>
      <c r="E53" s="19"/>
      <c r="F53" s="19">
        <f>F35+F48</f>
        <v>32408</v>
      </c>
      <c r="G53" s="19"/>
      <c r="H53" s="19">
        <f>H38</f>
        <v>-38344</v>
      </c>
      <c r="I53" s="59"/>
      <c r="J53" s="19">
        <f>J38</f>
        <v>1942</v>
      </c>
      <c r="K53" s="78"/>
      <c r="L53" s="19">
        <f>L38</f>
        <v>0</v>
      </c>
      <c r="M53" s="59"/>
      <c r="N53" s="19">
        <f>N38</f>
        <v>1942</v>
      </c>
    </row>
    <row r="54" spans="1:17" ht="23.1" customHeight="1">
      <c r="A54" s="39" t="s">
        <v>157</v>
      </c>
      <c r="B54" s="12"/>
      <c r="C54" s="3"/>
      <c r="E54" s="19"/>
      <c r="F54" s="19">
        <f>F49</f>
        <v>36218</v>
      </c>
      <c r="G54" s="19"/>
      <c r="H54" s="67" t="s">
        <v>22</v>
      </c>
      <c r="I54" s="19"/>
      <c r="J54" s="67" t="s">
        <v>22</v>
      </c>
      <c r="K54" s="78"/>
      <c r="L54" s="67" t="s">
        <v>22</v>
      </c>
      <c r="M54" s="19"/>
      <c r="N54" s="67" t="s">
        <v>22</v>
      </c>
    </row>
    <row r="55" spans="1:17" ht="23.1" customHeight="1" thickBot="1">
      <c r="A55" s="11" t="s">
        <v>154</v>
      </c>
      <c r="B55" s="12"/>
      <c r="C55" s="3"/>
      <c r="D55" s="60"/>
      <c r="E55" s="58"/>
      <c r="F55" s="60">
        <f>SUM(F53:F54)</f>
        <v>68626</v>
      </c>
      <c r="G55" s="58"/>
      <c r="H55" s="60">
        <f>SUM(H53:H54)</f>
        <v>-38344</v>
      </c>
      <c r="I55" s="58"/>
      <c r="J55" s="60">
        <f>SUM(J53:J54)</f>
        <v>1942</v>
      </c>
      <c r="K55" s="78">
        <f>D55-D38</f>
        <v>0</v>
      </c>
      <c r="L55" s="60">
        <f>SUM(L53:L54)</f>
        <v>0</v>
      </c>
      <c r="M55" s="58"/>
      <c r="N55" s="60">
        <f>SUM(N53:N54)</f>
        <v>1942</v>
      </c>
    </row>
    <row r="56" spans="1:17" ht="9.75" customHeight="1" thickTop="1">
      <c r="A56" s="11"/>
      <c r="B56" s="12"/>
      <c r="C56" s="3"/>
      <c r="D56" s="3"/>
      <c r="E56" s="3"/>
      <c r="F56" s="3"/>
      <c r="G56" s="3"/>
      <c r="H56" s="3"/>
      <c r="I56" s="3"/>
      <c r="J56" s="3"/>
      <c r="K56" s="2"/>
      <c r="L56" s="3"/>
      <c r="M56" s="3"/>
      <c r="N56" s="3"/>
    </row>
    <row r="57" spans="1:17" ht="23.1" customHeight="1" thickBot="1">
      <c r="A57" s="11" t="s">
        <v>159</v>
      </c>
      <c r="B57" s="12" t="s">
        <v>257</v>
      </c>
      <c r="C57" s="26"/>
      <c r="D57" s="27"/>
      <c r="E57" s="26"/>
      <c r="F57" s="27">
        <v>0.12</v>
      </c>
      <c r="G57" s="26"/>
      <c r="H57" s="27">
        <v>-0.14146348690180335</v>
      </c>
      <c r="I57" s="26"/>
      <c r="J57" s="27">
        <f>+J50/269999</f>
        <v>7.6963248012029677E-3</v>
      </c>
      <c r="K57" s="64">
        <f>D55-D38</f>
        <v>0</v>
      </c>
      <c r="L57" s="27"/>
      <c r="M57" s="26"/>
      <c r="N57" s="27">
        <f>+N50/269999</f>
        <v>7.6963248012029677E-3</v>
      </c>
      <c r="P57" s="7">
        <f>F48/P58</f>
        <v>0.12053377975473983</v>
      </c>
      <c r="Q57" s="7">
        <f>H48/P58</f>
        <v>-0.14146348690180335</v>
      </c>
    </row>
    <row r="58" spans="1:17" ht="23.1" customHeight="1" thickTop="1">
      <c r="A58" s="11"/>
      <c r="B58" s="12"/>
      <c r="C58" s="3"/>
      <c r="D58" s="3"/>
      <c r="E58" s="3"/>
      <c r="F58" s="3"/>
      <c r="G58" s="3"/>
      <c r="H58" s="3"/>
      <c r="I58" s="3"/>
      <c r="J58" s="3"/>
      <c r="K58" s="2"/>
      <c r="L58" s="3"/>
      <c r="M58" s="3"/>
      <c r="N58" s="3"/>
      <c r="P58" s="83">
        <v>269999</v>
      </c>
    </row>
    <row r="59" spans="1:17" ht="23.25" customHeight="1">
      <c r="A59" s="8" t="s">
        <v>0</v>
      </c>
      <c r="B59" s="9"/>
      <c r="C59" s="10"/>
      <c r="D59" s="10"/>
      <c r="E59" s="10"/>
      <c r="F59" s="10"/>
      <c r="G59" s="10"/>
      <c r="H59" s="10"/>
      <c r="I59" s="10"/>
      <c r="J59" s="10"/>
      <c r="L59" s="10"/>
      <c r="M59" s="10"/>
      <c r="N59" s="10"/>
    </row>
    <row r="60" spans="1:17" ht="23.25" customHeight="1">
      <c r="A60" s="8" t="s">
        <v>107</v>
      </c>
      <c r="B60" s="9"/>
      <c r="C60" s="10"/>
      <c r="D60" s="10"/>
      <c r="E60" s="10"/>
      <c r="F60" s="10"/>
      <c r="G60" s="10"/>
      <c r="H60" s="10"/>
      <c r="I60" s="10"/>
      <c r="J60" s="10"/>
      <c r="L60" s="10"/>
      <c r="M60" s="10"/>
      <c r="N60" s="10"/>
    </row>
    <row r="61" spans="1:17" ht="23.25" customHeight="1">
      <c r="A61" s="8"/>
      <c r="B61" s="9"/>
      <c r="C61" s="10"/>
      <c r="D61" s="10"/>
      <c r="E61" s="10"/>
      <c r="F61" s="10"/>
      <c r="G61" s="10"/>
      <c r="H61" s="10"/>
      <c r="I61" s="10"/>
      <c r="J61" s="10"/>
      <c r="L61" s="10"/>
      <c r="M61" s="10"/>
      <c r="N61" s="10"/>
    </row>
    <row r="62" spans="1:17" ht="23.1" customHeight="1">
      <c r="A62" s="11"/>
      <c r="B62" s="12"/>
      <c r="C62" s="45"/>
      <c r="D62" s="392" t="s">
        <v>2</v>
      </c>
      <c r="E62" s="392"/>
      <c r="F62" s="392"/>
      <c r="G62" s="13"/>
      <c r="H62" s="392" t="s">
        <v>3</v>
      </c>
      <c r="I62" s="392"/>
      <c r="J62" s="392"/>
      <c r="L62" s="392" t="s">
        <v>3</v>
      </c>
      <c r="M62" s="392"/>
      <c r="N62" s="392"/>
    </row>
    <row r="63" spans="1:17" ht="23.1" customHeight="1">
      <c r="A63" s="35"/>
      <c r="B63" s="12"/>
      <c r="C63" s="41"/>
      <c r="D63" s="401" t="s">
        <v>258</v>
      </c>
      <c r="E63" s="401"/>
      <c r="F63" s="401"/>
      <c r="G63" s="30"/>
      <c r="H63" s="401" t="s">
        <v>258</v>
      </c>
      <c r="I63" s="401"/>
      <c r="J63" s="401"/>
      <c r="L63" s="401" t="s">
        <v>258</v>
      </c>
      <c r="M63" s="401"/>
      <c r="N63" s="401"/>
    </row>
    <row r="64" spans="1:17" ht="23.1" customHeight="1">
      <c r="A64" s="35"/>
      <c r="B64" s="12"/>
      <c r="C64" s="41"/>
      <c r="D64" s="401" t="s">
        <v>238</v>
      </c>
      <c r="E64" s="401"/>
      <c r="F64" s="401"/>
      <c r="G64" s="30"/>
      <c r="H64" s="401" t="s">
        <v>238</v>
      </c>
      <c r="I64" s="401"/>
      <c r="J64" s="401"/>
      <c r="L64" s="401" t="s">
        <v>238</v>
      </c>
      <c r="M64" s="401"/>
      <c r="N64" s="401"/>
    </row>
    <row r="65" spans="1:14" ht="23.1" customHeight="1">
      <c r="A65" s="11"/>
      <c r="B65" s="12" t="s">
        <v>7</v>
      </c>
      <c r="C65" s="1"/>
      <c r="D65" s="1">
        <v>2559</v>
      </c>
      <c r="E65" s="1"/>
      <c r="F65" s="1">
        <v>2558</v>
      </c>
      <c r="G65" s="1"/>
      <c r="H65" s="1">
        <v>2559</v>
      </c>
      <c r="I65" s="1"/>
      <c r="J65" s="1">
        <v>2558</v>
      </c>
      <c r="L65" s="1">
        <v>2559</v>
      </c>
      <c r="M65" s="1"/>
      <c r="N65" s="1">
        <v>2558</v>
      </c>
    </row>
    <row r="66" spans="1:14" ht="23.1" customHeight="1">
      <c r="A66" s="11"/>
      <c r="B66" s="12"/>
      <c r="C66" s="45"/>
      <c r="D66" s="391" t="s">
        <v>9</v>
      </c>
      <c r="E66" s="391"/>
      <c r="F66" s="391"/>
      <c r="G66" s="391"/>
      <c r="H66" s="391"/>
      <c r="I66" s="391"/>
      <c r="J66" s="391"/>
    </row>
    <row r="67" spans="1:14" ht="23.1" customHeight="1">
      <c r="A67" s="16" t="s">
        <v>110</v>
      </c>
      <c r="B67" s="12"/>
      <c r="C67" s="19"/>
      <c r="D67" s="19"/>
      <c r="E67" s="19"/>
      <c r="F67" s="19"/>
      <c r="G67" s="19"/>
      <c r="H67" s="19"/>
      <c r="I67" s="19"/>
      <c r="J67" s="19"/>
      <c r="L67" s="19"/>
      <c r="M67" s="19"/>
      <c r="N67" s="19"/>
    </row>
    <row r="68" spans="1:14" ht="23.1" customHeight="1">
      <c r="A68" s="18" t="s">
        <v>239</v>
      </c>
      <c r="B68" s="12" t="s">
        <v>17</v>
      </c>
      <c r="C68" s="19"/>
      <c r="E68" s="19"/>
      <c r="F68" s="23">
        <v>2320903</v>
      </c>
      <c r="G68" s="19"/>
      <c r="H68" s="23">
        <f>ROUND((L68/1000),0)</f>
        <v>756941</v>
      </c>
      <c r="I68" s="19"/>
      <c r="J68" s="23">
        <v>759505</v>
      </c>
      <c r="K68" s="2"/>
      <c r="L68" s="23">
        <v>756941205.74000001</v>
      </c>
      <c r="M68" s="19"/>
      <c r="N68" s="23">
        <v>759505</v>
      </c>
    </row>
    <row r="69" spans="1:14" ht="23.1" customHeight="1">
      <c r="A69" s="18" t="s">
        <v>240</v>
      </c>
      <c r="B69" s="12"/>
      <c r="C69" s="19"/>
      <c r="E69" s="19"/>
      <c r="F69" s="46">
        <v>42735</v>
      </c>
      <c r="G69" s="19"/>
      <c r="H69" s="46">
        <f>ROUND((L69/1000),0)</f>
        <v>0</v>
      </c>
      <c r="I69" s="19"/>
      <c r="J69" s="68">
        <v>6424</v>
      </c>
      <c r="K69" s="2"/>
      <c r="L69" s="68">
        <v>0</v>
      </c>
      <c r="M69" s="19"/>
      <c r="N69" s="68">
        <v>6424</v>
      </c>
    </row>
    <row r="70" spans="1:14" s="87" customFormat="1" ht="23.1" customHeight="1">
      <c r="A70" s="84" t="s">
        <v>259</v>
      </c>
      <c r="B70" s="85"/>
      <c r="C70" s="86"/>
      <c r="E70" s="86"/>
      <c r="F70" s="88"/>
      <c r="G70" s="86"/>
      <c r="H70" s="89">
        <f>ROUND((L70/1000),0)</f>
        <v>165603</v>
      </c>
      <c r="I70" s="86"/>
      <c r="J70" s="88"/>
      <c r="K70" s="90"/>
      <c r="L70" s="89">
        <v>165603100</v>
      </c>
      <c r="M70" s="86"/>
      <c r="N70" s="89"/>
    </row>
    <row r="71" spans="1:14" s="38" customFormat="1" ht="23.1" customHeight="1">
      <c r="A71" s="35" t="s">
        <v>241</v>
      </c>
      <c r="B71" s="12" t="s">
        <v>17</v>
      </c>
      <c r="C71" s="19"/>
      <c r="D71" s="6"/>
      <c r="E71" s="19"/>
      <c r="F71" s="46">
        <v>8631</v>
      </c>
      <c r="G71" s="19"/>
      <c r="H71" s="46">
        <f>ROUND((L71/1000),0)</f>
        <v>4161</v>
      </c>
      <c r="I71" s="19"/>
      <c r="J71" s="46">
        <v>159942</v>
      </c>
      <c r="K71" s="37"/>
      <c r="L71" s="46">
        <v>4161193.43</v>
      </c>
      <c r="M71" s="19"/>
      <c r="N71" s="46">
        <v>159942</v>
      </c>
    </row>
    <row r="72" spans="1:14" s="38" customFormat="1" ht="23.1" customHeight="1">
      <c r="A72" s="18" t="s">
        <v>115</v>
      </c>
      <c r="B72" s="12" t="s">
        <v>17</v>
      </c>
      <c r="C72" s="19"/>
      <c r="D72" s="70"/>
      <c r="E72" s="19"/>
      <c r="F72" s="24">
        <v>26713</v>
      </c>
      <c r="G72" s="19"/>
      <c r="H72" s="24">
        <f>ROUND((L72/1000),0)</f>
        <v>12453</v>
      </c>
      <c r="I72" s="19"/>
      <c r="J72" s="24">
        <v>11467</v>
      </c>
      <c r="K72" s="37"/>
      <c r="L72" s="24">
        <v>12452551.779999999</v>
      </c>
      <c r="M72" s="19"/>
      <c r="N72" s="24">
        <v>11467</v>
      </c>
    </row>
    <row r="73" spans="1:14" ht="23.1" customHeight="1">
      <c r="A73" s="11" t="s">
        <v>116</v>
      </c>
      <c r="B73" s="12"/>
      <c r="C73" s="3"/>
      <c r="D73" s="17"/>
      <c r="E73" s="3"/>
      <c r="F73" s="17">
        <f>SUM(F68:F72)</f>
        <v>2398982</v>
      </c>
      <c r="G73" s="3"/>
      <c r="H73" s="17">
        <f>SUM(H68:H72)</f>
        <v>939158</v>
      </c>
      <c r="I73" s="3"/>
      <c r="J73" s="17">
        <f>SUM(J68:J72)</f>
        <v>937338</v>
      </c>
      <c r="K73" s="2"/>
      <c r="L73" s="17"/>
      <c r="M73" s="3"/>
      <c r="N73" s="17">
        <f>SUM(N68:N72)</f>
        <v>937338</v>
      </c>
    </row>
    <row r="74" spans="1:14" ht="9.75" customHeight="1">
      <c r="A74" s="11"/>
      <c r="B74" s="12"/>
      <c r="C74" s="19"/>
      <c r="D74" s="19"/>
      <c r="E74" s="19"/>
      <c r="F74" s="19"/>
      <c r="G74" s="19"/>
      <c r="H74" s="19"/>
      <c r="I74" s="19"/>
      <c r="J74" s="19"/>
      <c r="K74" s="2"/>
      <c r="L74" s="19"/>
      <c r="M74" s="19"/>
      <c r="N74" s="19"/>
    </row>
    <row r="75" spans="1:14" ht="23.1" customHeight="1">
      <c r="A75" s="16" t="s">
        <v>117</v>
      </c>
      <c r="B75" s="12"/>
      <c r="C75" s="19"/>
      <c r="D75" s="19"/>
      <c r="E75" s="19"/>
      <c r="F75" s="19"/>
      <c r="G75" s="19"/>
      <c r="H75" s="19"/>
      <c r="I75" s="19"/>
      <c r="J75" s="19"/>
      <c r="K75" s="2"/>
      <c r="L75" s="19"/>
      <c r="M75" s="19"/>
      <c r="N75" s="19"/>
    </row>
    <row r="76" spans="1:14" ht="23.1" customHeight="1">
      <c r="A76" s="18" t="s">
        <v>242</v>
      </c>
      <c r="B76" s="12" t="s">
        <v>17</v>
      </c>
      <c r="C76" s="19"/>
      <c r="E76" s="19"/>
      <c r="F76" s="23">
        <v>2096342</v>
      </c>
      <c r="G76" s="19"/>
      <c r="H76" s="23">
        <f>ROUND((L76/1000),0)</f>
        <v>720398</v>
      </c>
      <c r="I76" s="19"/>
      <c r="J76" s="61">
        <v>671105</v>
      </c>
      <c r="K76" s="2"/>
      <c r="L76" s="61">
        <v>720398184.47000003</v>
      </c>
      <c r="M76" s="19"/>
      <c r="N76" s="61">
        <v>671105</v>
      </c>
    </row>
    <row r="77" spans="1:14" ht="23.1" customHeight="1">
      <c r="A77" s="18" t="s">
        <v>243</v>
      </c>
      <c r="B77" s="12" t="s">
        <v>17</v>
      </c>
      <c r="C77" s="19"/>
      <c r="E77" s="19"/>
      <c r="F77" s="23">
        <v>118319</v>
      </c>
      <c r="G77" s="19"/>
      <c r="H77" s="23">
        <f>ROUND((L77/1000),0)</f>
        <v>74666</v>
      </c>
      <c r="I77" s="19"/>
      <c r="J77" s="23">
        <v>62996</v>
      </c>
      <c r="K77" s="2"/>
      <c r="L77" s="23">
        <v>74666372.339999989</v>
      </c>
      <c r="M77" s="19"/>
      <c r="N77" s="23">
        <v>62996</v>
      </c>
    </row>
    <row r="78" spans="1:14" ht="23.1" customHeight="1">
      <c r="A78" s="18" t="s">
        <v>120</v>
      </c>
      <c r="B78" s="12" t="s">
        <v>17</v>
      </c>
      <c r="C78" s="19"/>
      <c r="E78" s="19"/>
      <c r="F78" s="23">
        <v>76958</v>
      </c>
      <c r="G78" s="19"/>
      <c r="H78" s="23">
        <f>ROUND((L78/1000),0)</f>
        <v>56672</v>
      </c>
      <c r="I78" s="19"/>
      <c r="J78" s="23">
        <f>57029</f>
        <v>57029</v>
      </c>
      <c r="K78" s="2"/>
      <c r="L78" s="23">
        <v>56672209.509999998</v>
      </c>
      <c r="M78" s="19"/>
      <c r="N78" s="23">
        <f>57029</f>
        <v>57029</v>
      </c>
    </row>
    <row r="79" spans="1:14" ht="23.1" customHeight="1">
      <c r="A79" s="18" t="s">
        <v>244</v>
      </c>
      <c r="B79" s="12"/>
      <c r="C79" s="19"/>
      <c r="E79" s="19"/>
      <c r="F79" s="48"/>
      <c r="G79" s="19"/>
      <c r="H79" s="23">
        <f>ROUND((L79/1000),0)</f>
        <v>2332</v>
      </c>
      <c r="I79" s="19"/>
      <c r="J79" s="23">
        <v>0</v>
      </c>
      <c r="K79" s="2"/>
      <c r="L79" s="23">
        <v>2331655.260000003</v>
      </c>
      <c r="M79" s="19"/>
      <c r="N79" s="61">
        <v>0</v>
      </c>
    </row>
    <row r="80" spans="1:14" ht="23.1" customHeight="1">
      <c r="A80" s="18" t="s">
        <v>124</v>
      </c>
      <c r="B80" s="12"/>
      <c r="C80" s="19"/>
      <c r="D80" s="70"/>
      <c r="E80" s="19"/>
      <c r="F80" s="5">
        <v>4934</v>
      </c>
      <c r="G80" s="19"/>
      <c r="H80" s="5">
        <f>ROUND((L80/1000),0)</f>
        <v>244</v>
      </c>
      <c r="I80" s="19"/>
      <c r="J80" s="20">
        <v>418</v>
      </c>
      <c r="K80" s="2"/>
      <c r="L80" s="20">
        <v>243654.09</v>
      </c>
      <c r="M80" s="19"/>
      <c r="N80" s="20">
        <v>418</v>
      </c>
    </row>
    <row r="81" spans="1:14" ht="23.1" customHeight="1">
      <c r="A81" s="11" t="s">
        <v>122</v>
      </c>
      <c r="B81" s="12"/>
      <c r="C81" s="3"/>
      <c r="D81" s="17"/>
      <c r="E81" s="3"/>
      <c r="F81" s="17">
        <f>SUM(F76:F80)</f>
        <v>2296553</v>
      </c>
      <c r="G81" s="3"/>
      <c r="H81" s="17">
        <f>SUM(H76:H80)</f>
        <v>854312</v>
      </c>
      <c r="I81" s="3"/>
      <c r="J81" s="17">
        <f>SUM(J76:J80)</f>
        <v>791548</v>
      </c>
      <c r="K81" s="2"/>
      <c r="L81" s="17"/>
      <c r="M81" s="3"/>
      <c r="N81" s="17">
        <f>SUM(N76:N80)</f>
        <v>791548</v>
      </c>
    </row>
    <row r="82" spans="1:14" ht="9.75" customHeight="1">
      <c r="A82" s="11"/>
      <c r="B82" s="12"/>
      <c r="C82" s="19"/>
      <c r="D82" s="19"/>
      <c r="E82" s="19"/>
      <c r="F82" s="19"/>
      <c r="G82" s="19"/>
      <c r="H82" s="19"/>
      <c r="I82" s="19"/>
      <c r="J82" s="19"/>
      <c r="K82" s="2"/>
      <c r="L82" s="19"/>
      <c r="M82" s="19"/>
      <c r="N82" s="19"/>
    </row>
    <row r="83" spans="1:14" ht="23.1" customHeight="1">
      <c r="A83" s="35" t="s">
        <v>260</v>
      </c>
      <c r="B83" s="12" t="s">
        <v>261</v>
      </c>
      <c r="C83" s="19"/>
      <c r="D83" s="24"/>
      <c r="E83" s="19"/>
      <c r="F83" s="24">
        <v>47</v>
      </c>
      <c r="G83" s="19"/>
      <c r="H83" s="24">
        <v>0</v>
      </c>
      <c r="I83" s="19"/>
      <c r="J83" s="50" t="s">
        <v>22</v>
      </c>
      <c r="K83" s="2"/>
      <c r="L83" s="50" t="s">
        <v>22</v>
      </c>
      <c r="M83" s="19"/>
      <c r="N83" s="50" t="s">
        <v>22</v>
      </c>
    </row>
    <row r="84" spans="1:14" ht="9.75" customHeight="1">
      <c r="A84" s="18"/>
      <c r="B84" s="12"/>
      <c r="C84" s="19"/>
      <c r="D84" s="23"/>
      <c r="E84" s="19"/>
      <c r="F84" s="23"/>
      <c r="G84" s="19"/>
      <c r="H84" s="23"/>
      <c r="I84" s="19"/>
      <c r="J84" s="48"/>
      <c r="K84" s="2"/>
      <c r="L84" s="48"/>
      <c r="M84" s="19"/>
      <c r="N84" s="48"/>
    </row>
    <row r="85" spans="1:14" ht="23.1" customHeight="1">
      <c r="A85" s="11" t="s">
        <v>128</v>
      </c>
      <c r="B85" s="12"/>
      <c r="C85" s="3"/>
      <c r="D85" s="3"/>
      <c r="E85" s="3"/>
      <c r="F85" s="3">
        <f>F73-F81+F83</f>
        <v>102476</v>
      </c>
      <c r="G85" s="3"/>
      <c r="H85" s="3">
        <f>H73-H81+H83</f>
        <v>84846</v>
      </c>
      <c r="I85" s="3"/>
      <c r="J85" s="3">
        <f>J73-J81</f>
        <v>145790</v>
      </c>
      <c r="K85" s="2"/>
      <c r="L85" s="3"/>
      <c r="M85" s="3"/>
      <c r="N85" s="3">
        <f>N73-N81</f>
        <v>145790</v>
      </c>
    </row>
    <row r="86" spans="1:14" ht="23.1" customHeight="1">
      <c r="A86" s="35" t="s">
        <v>247</v>
      </c>
      <c r="B86" s="12" t="s">
        <v>248</v>
      </c>
      <c r="C86" s="19"/>
      <c r="D86" s="24"/>
      <c r="E86" s="19"/>
      <c r="F86" s="24">
        <v>-4576</v>
      </c>
      <c r="G86" s="19"/>
      <c r="H86" s="24">
        <f>ROUND((L86/1000),0)</f>
        <v>-529</v>
      </c>
      <c r="I86" s="19"/>
      <c r="J86" s="52">
        <v>1796</v>
      </c>
      <c r="K86" s="2"/>
      <c r="L86" s="52">
        <v>-529171.524416</v>
      </c>
      <c r="M86" s="19"/>
      <c r="N86" s="52">
        <v>1796</v>
      </c>
    </row>
    <row r="87" spans="1:14" ht="9.75" customHeight="1">
      <c r="A87" s="18"/>
      <c r="B87" s="12"/>
      <c r="C87" s="28"/>
      <c r="D87" s="19"/>
      <c r="E87" s="28"/>
      <c r="F87" s="19"/>
      <c r="G87" s="28"/>
      <c r="H87" s="19"/>
      <c r="I87" s="28"/>
      <c r="J87" s="28"/>
      <c r="K87" s="2"/>
      <c r="L87" s="28"/>
      <c r="M87" s="28"/>
      <c r="N87" s="28"/>
    </row>
    <row r="88" spans="1:14" ht="23.1" customHeight="1">
      <c r="A88" s="11" t="s">
        <v>130</v>
      </c>
      <c r="B88" s="12"/>
      <c r="C88" s="3"/>
      <c r="D88" s="17"/>
      <c r="E88" s="3"/>
      <c r="F88" s="17">
        <f>SUM(F85:F86)</f>
        <v>97900</v>
      </c>
      <c r="G88" s="3"/>
      <c r="H88" s="17">
        <f>SUM(H85:H86)</f>
        <v>84317</v>
      </c>
      <c r="I88" s="3"/>
      <c r="J88" s="17">
        <f>SUM(J85:J86)</f>
        <v>147586</v>
      </c>
      <c r="K88" s="2"/>
      <c r="L88" s="17"/>
      <c r="M88" s="3"/>
      <c r="N88" s="17">
        <f>SUM(N85:N86)</f>
        <v>147586</v>
      </c>
    </row>
    <row r="89" spans="1:14" ht="9.75" customHeight="1">
      <c r="A89" s="11"/>
      <c r="B89" s="12"/>
      <c r="C89" s="3"/>
      <c r="D89" s="3"/>
      <c r="E89" s="3"/>
      <c r="F89" s="3"/>
      <c r="G89" s="3"/>
      <c r="H89" s="3"/>
      <c r="I89" s="3"/>
      <c r="J89" s="3"/>
      <c r="K89" s="2"/>
      <c r="L89" s="3"/>
      <c r="M89" s="3"/>
      <c r="N89" s="3"/>
    </row>
    <row r="90" spans="1:14" ht="22.5" customHeight="1">
      <c r="A90" s="11" t="s">
        <v>131</v>
      </c>
      <c r="B90" s="12"/>
      <c r="C90" s="3"/>
      <c r="D90" s="51"/>
      <c r="E90" s="32"/>
      <c r="F90" s="51"/>
      <c r="G90" s="32"/>
      <c r="H90" s="51"/>
      <c r="I90" s="32"/>
      <c r="J90" s="51"/>
      <c r="K90" s="2"/>
      <c r="L90" s="51"/>
      <c r="M90" s="32"/>
      <c r="N90" s="51"/>
    </row>
    <row r="91" spans="1:14" ht="22.5" customHeight="1">
      <c r="A91" s="11" t="s">
        <v>249</v>
      </c>
      <c r="B91" s="12"/>
      <c r="C91" s="3"/>
      <c r="D91" s="51"/>
      <c r="E91" s="32"/>
      <c r="F91" s="51"/>
      <c r="G91" s="32"/>
      <c r="H91" s="51"/>
      <c r="I91" s="32"/>
      <c r="J91" s="51"/>
      <c r="K91" s="2"/>
      <c r="L91" s="51"/>
      <c r="M91" s="32"/>
      <c r="N91" s="51"/>
    </row>
    <row r="92" spans="1:14" ht="22.5" customHeight="1">
      <c r="A92" s="11" t="s">
        <v>250</v>
      </c>
      <c r="B92" s="12"/>
      <c r="C92" s="3"/>
      <c r="D92" s="51"/>
      <c r="E92" s="32"/>
      <c r="F92" s="51"/>
      <c r="G92" s="32"/>
      <c r="H92" s="51"/>
      <c r="I92" s="32"/>
      <c r="J92" s="51"/>
      <c r="K92" s="2"/>
      <c r="L92" s="51"/>
      <c r="M92" s="32"/>
      <c r="N92" s="51"/>
    </row>
    <row r="93" spans="1:14" ht="22.5" customHeight="1">
      <c r="A93" s="65" t="s">
        <v>251</v>
      </c>
      <c r="B93" s="12"/>
      <c r="C93" s="3"/>
      <c r="D93" s="51"/>
      <c r="E93" s="32"/>
      <c r="F93" s="51"/>
      <c r="G93" s="32"/>
      <c r="H93" s="51"/>
      <c r="I93" s="32"/>
      <c r="J93" s="51"/>
      <c r="K93" s="2"/>
      <c r="L93" s="51"/>
      <c r="M93" s="32"/>
      <c r="N93" s="51"/>
    </row>
    <row r="94" spans="1:14" ht="22.5" customHeight="1">
      <c r="A94" s="65" t="s">
        <v>252</v>
      </c>
      <c r="B94" s="12"/>
      <c r="C94" s="34"/>
      <c r="D94" s="70"/>
      <c r="E94" s="31"/>
      <c r="F94" s="52">
        <v>-283</v>
      </c>
      <c r="G94" s="31"/>
      <c r="H94" s="82">
        <f>ROUND((L94/1000),0)</f>
        <v>-12</v>
      </c>
      <c r="I94" s="31"/>
      <c r="J94" s="52">
        <v>-283</v>
      </c>
      <c r="K94"/>
      <c r="L94" s="52">
        <v>-11838.272000000008</v>
      </c>
      <c r="M94" s="31"/>
      <c r="N94" s="52">
        <v>-283</v>
      </c>
    </row>
    <row r="95" spans="1:14" ht="22.5" hidden="1" customHeight="1">
      <c r="A95" s="35" t="s">
        <v>253</v>
      </c>
      <c r="B95" s="12"/>
      <c r="C95" s="34"/>
      <c r="D95" s="53">
        <v>0</v>
      </c>
      <c r="E95" s="31"/>
      <c r="F95" s="53">
        <v>0</v>
      </c>
      <c r="G95" s="31"/>
      <c r="H95" s="53">
        <v>0</v>
      </c>
      <c r="I95" s="31"/>
      <c r="J95" s="55">
        <v>0</v>
      </c>
      <c r="K95"/>
      <c r="L95" s="55">
        <v>0</v>
      </c>
      <c r="M95" s="31"/>
      <c r="N95" s="55">
        <v>0</v>
      </c>
    </row>
    <row r="96" spans="1:14" ht="22.5" customHeight="1">
      <c r="A96" s="44" t="s">
        <v>254</v>
      </c>
      <c r="B96" s="12"/>
      <c r="C96" s="3"/>
      <c r="D96" s="56">
        <f>SUM(D94:D95)</f>
        <v>0</v>
      </c>
      <c r="E96" s="36"/>
      <c r="F96" s="56">
        <f>SUM(F94:F95)</f>
        <v>-283</v>
      </c>
      <c r="G96" s="36"/>
      <c r="H96" s="56">
        <f>SUM(H94:H95)</f>
        <v>-12</v>
      </c>
      <c r="I96" s="36"/>
      <c r="J96" s="56">
        <f>SUM(J94:J95)</f>
        <v>-283</v>
      </c>
      <c r="K96" s="2"/>
      <c r="L96" s="56">
        <f>SUM(L94:L95)</f>
        <v>-11838.272000000008</v>
      </c>
      <c r="M96" s="36"/>
      <c r="N96" s="56">
        <f>SUM(N94:N95)</f>
        <v>-283</v>
      </c>
    </row>
    <row r="97" spans="1:17" ht="22.5" customHeight="1" thickBot="1">
      <c r="A97" s="11" t="s">
        <v>154</v>
      </c>
      <c r="B97" s="12"/>
      <c r="C97" s="3"/>
      <c r="D97" s="57"/>
      <c r="E97" s="58"/>
      <c r="F97" s="57">
        <f>SUM(F88,F96)</f>
        <v>97617</v>
      </c>
      <c r="G97" s="58"/>
      <c r="H97" s="57">
        <f>SUM(H88,H96)</f>
        <v>84305</v>
      </c>
      <c r="I97" s="58"/>
      <c r="J97" s="57">
        <f>SUM(J88,J96)</f>
        <v>147303</v>
      </c>
      <c r="K97" s="2"/>
      <c r="L97" s="57"/>
      <c r="M97" s="58"/>
      <c r="N97" s="57">
        <f>SUM(N88,N96)</f>
        <v>147303</v>
      </c>
    </row>
    <row r="98" spans="1:17" ht="23.25" customHeight="1" thickTop="1">
      <c r="A98" s="8" t="s">
        <v>0</v>
      </c>
      <c r="B98" s="9"/>
      <c r="C98" s="10"/>
      <c r="D98" s="10"/>
      <c r="E98" s="10"/>
      <c r="F98" s="10"/>
      <c r="G98" s="10"/>
      <c r="H98" s="10"/>
      <c r="I98" s="10"/>
      <c r="J98" s="10"/>
      <c r="L98" s="10"/>
      <c r="M98" s="10"/>
      <c r="N98" s="10"/>
    </row>
    <row r="99" spans="1:17" ht="23.25" customHeight="1">
      <c r="A99" s="8" t="s">
        <v>107</v>
      </c>
      <c r="B99" s="9"/>
      <c r="C99" s="10"/>
      <c r="D99" s="10"/>
      <c r="E99" s="10"/>
      <c r="F99" s="10"/>
      <c r="G99" s="10"/>
      <c r="H99" s="10"/>
      <c r="I99" s="10"/>
      <c r="J99" s="10"/>
      <c r="L99" s="10"/>
      <c r="M99" s="10"/>
      <c r="N99" s="10"/>
    </row>
    <row r="100" spans="1:17" ht="22.5" customHeight="1">
      <c r="A100" s="8"/>
      <c r="B100" s="9"/>
      <c r="C100" s="10"/>
      <c r="D100" s="10"/>
      <c r="E100" s="10"/>
      <c r="F100" s="10"/>
      <c r="G100" s="10"/>
      <c r="H100" s="10"/>
      <c r="I100" s="10"/>
      <c r="J100" s="10"/>
      <c r="L100" s="10"/>
      <c r="M100" s="10"/>
      <c r="N100" s="10"/>
    </row>
    <row r="101" spans="1:17" ht="23.1" customHeight="1">
      <c r="A101" s="11"/>
      <c r="B101" s="12"/>
      <c r="C101" s="45"/>
      <c r="D101" s="392" t="s">
        <v>2</v>
      </c>
      <c r="E101" s="392"/>
      <c r="F101" s="392"/>
      <c r="G101" s="13"/>
      <c r="H101" s="392" t="s">
        <v>3</v>
      </c>
      <c r="I101" s="392"/>
      <c r="J101" s="392"/>
      <c r="L101" s="392" t="s">
        <v>3</v>
      </c>
      <c r="M101" s="392"/>
      <c r="N101" s="392"/>
    </row>
    <row r="102" spans="1:17" ht="23.1" customHeight="1">
      <c r="A102" s="35"/>
      <c r="B102" s="12"/>
      <c r="C102" s="41"/>
      <c r="D102" s="401" t="s">
        <v>258</v>
      </c>
      <c r="E102" s="401"/>
      <c r="F102" s="401"/>
      <c r="G102" s="30"/>
      <c r="H102" s="401" t="s">
        <v>258</v>
      </c>
      <c r="I102" s="401"/>
      <c r="J102" s="401"/>
      <c r="L102" s="401" t="s">
        <v>258</v>
      </c>
      <c r="M102" s="401"/>
      <c r="N102" s="401"/>
    </row>
    <row r="103" spans="1:17" ht="23.1" customHeight="1">
      <c r="A103" s="35"/>
      <c r="B103" s="12"/>
      <c r="C103" s="41"/>
      <c r="D103" s="401" t="s">
        <v>238</v>
      </c>
      <c r="E103" s="401"/>
      <c r="F103" s="401"/>
      <c r="G103" s="30"/>
      <c r="H103" s="401" t="s">
        <v>238</v>
      </c>
      <c r="I103" s="401"/>
      <c r="J103" s="401"/>
      <c r="L103" s="401" t="s">
        <v>238</v>
      </c>
      <c r="M103" s="401"/>
      <c r="N103" s="401"/>
    </row>
    <row r="104" spans="1:17" ht="23.1" customHeight="1">
      <c r="A104" s="11"/>
      <c r="B104" s="12" t="s">
        <v>7</v>
      </c>
      <c r="C104" s="1"/>
      <c r="D104" s="1">
        <v>2558</v>
      </c>
      <c r="E104" s="1"/>
      <c r="F104" s="1">
        <v>2557</v>
      </c>
      <c r="G104" s="1"/>
      <c r="H104" s="1">
        <v>2558</v>
      </c>
      <c r="I104" s="1"/>
      <c r="J104" s="1">
        <v>2557</v>
      </c>
      <c r="L104" s="1">
        <v>2558</v>
      </c>
      <c r="M104" s="1"/>
      <c r="N104" s="1">
        <v>2557</v>
      </c>
    </row>
    <row r="105" spans="1:17" ht="23.1" customHeight="1">
      <c r="A105" s="11"/>
      <c r="B105" s="12"/>
      <c r="C105" s="45"/>
      <c r="D105" s="391" t="s">
        <v>9</v>
      </c>
      <c r="E105" s="391"/>
      <c r="F105" s="391"/>
      <c r="G105" s="391"/>
      <c r="H105" s="391"/>
      <c r="I105" s="391"/>
      <c r="J105" s="391"/>
    </row>
    <row r="106" spans="1:17" ht="23.1" customHeight="1">
      <c r="A106" s="11" t="s">
        <v>255</v>
      </c>
      <c r="B106" s="12"/>
      <c r="C106" s="3"/>
      <c r="D106" s="3"/>
      <c r="E106" s="3"/>
      <c r="F106" s="3"/>
      <c r="G106" s="3"/>
      <c r="H106" s="3"/>
      <c r="I106" s="3"/>
      <c r="J106" s="3"/>
      <c r="K106" s="2"/>
      <c r="L106" s="3"/>
      <c r="M106" s="3"/>
      <c r="N106" s="3"/>
    </row>
    <row r="107" spans="1:17" ht="23.1" customHeight="1">
      <c r="A107" s="65" t="s">
        <v>256</v>
      </c>
      <c r="B107" s="12"/>
      <c r="C107" s="3"/>
      <c r="E107" s="19"/>
      <c r="F107" s="19">
        <f>45095+236-3</f>
        <v>45328</v>
      </c>
      <c r="G107" s="19"/>
      <c r="H107" s="19">
        <f>H88</f>
        <v>84317</v>
      </c>
      <c r="I107" s="59"/>
      <c r="J107" s="19">
        <f>J88</f>
        <v>147586</v>
      </c>
      <c r="K107" s="2"/>
      <c r="L107" s="19">
        <f>L88</f>
        <v>0</v>
      </c>
      <c r="M107" s="59"/>
      <c r="N107" s="19">
        <f>N88</f>
        <v>147586</v>
      </c>
    </row>
    <row r="108" spans="1:17" ht="23.1" customHeight="1">
      <c r="A108" s="39" t="s">
        <v>157</v>
      </c>
      <c r="B108" s="12"/>
      <c r="C108" s="3"/>
      <c r="E108" s="19"/>
      <c r="F108" s="19">
        <v>52572</v>
      </c>
      <c r="G108" s="19"/>
      <c r="H108" s="19" t="s">
        <v>22</v>
      </c>
      <c r="I108" s="19"/>
      <c r="J108" s="67" t="s">
        <v>22</v>
      </c>
      <c r="K108" s="2"/>
      <c r="L108" s="67" t="s">
        <v>22</v>
      </c>
      <c r="M108" s="19"/>
      <c r="N108" s="67" t="s">
        <v>22</v>
      </c>
    </row>
    <row r="109" spans="1:17" ht="23.1" customHeight="1" thickBot="1">
      <c r="A109" s="11" t="s">
        <v>130</v>
      </c>
      <c r="B109" s="12"/>
      <c r="C109" s="3"/>
      <c r="D109" s="25"/>
      <c r="E109" s="3"/>
      <c r="F109" s="25">
        <f>SUM(F107:F108)</f>
        <v>97900</v>
      </c>
      <c r="G109" s="3"/>
      <c r="H109" s="25">
        <f>SUM(H107:H108)</f>
        <v>84317</v>
      </c>
      <c r="I109" s="3"/>
      <c r="J109" s="25">
        <f>SUM(J107:J108)</f>
        <v>147586</v>
      </c>
      <c r="K109" s="28">
        <f>D109-D88</f>
        <v>0</v>
      </c>
      <c r="L109" s="25">
        <f>SUM(L107:L108)</f>
        <v>0</v>
      </c>
      <c r="M109" s="3"/>
      <c r="N109" s="25">
        <f>SUM(N107:N108)</f>
        <v>147586</v>
      </c>
      <c r="O109" s="28">
        <f>H109-H88</f>
        <v>0</v>
      </c>
      <c r="P109" s="28">
        <f>I109-I88</f>
        <v>0</v>
      </c>
      <c r="Q109" s="28">
        <f>J109-J88</f>
        <v>0</v>
      </c>
    </row>
    <row r="110" spans="1:17" ht="9.75" customHeight="1" thickTop="1">
      <c r="A110" s="11"/>
      <c r="B110" s="12"/>
      <c r="C110" s="3"/>
      <c r="D110" s="3"/>
      <c r="E110" s="3"/>
      <c r="F110" s="3"/>
      <c r="G110" s="3"/>
      <c r="H110" s="3"/>
      <c r="I110" s="3"/>
      <c r="J110" s="3"/>
      <c r="K110" s="2"/>
      <c r="L110" s="3"/>
      <c r="M110" s="3"/>
      <c r="N110" s="3"/>
    </row>
    <row r="111" spans="1:17" ht="23.1" customHeight="1">
      <c r="A111" s="11" t="s">
        <v>158</v>
      </c>
      <c r="B111" s="12"/>
      <c r="C111" s="3"/>
      <c r="D111" s="3"/>
      <c r="E111" s="3"/>
      <c r="F111" s="3"/>
      <c r="G111" s="3"/>
      <c r="H111" s="3"/>
      <c r="I111" s="3"/>
      <c r="J111" s="3"/>
      <c r="K111" s="2"/>
      <c r="L111" s="3"/>
      <c r="M111" s="3"/>
      <c r="N111" s="3"/>
    </row>
    <row r="112" spans="1:17" ht="23.1" customHeight="1">
      <c r="A112" s="65" t="s">
        <v>256</v>
      </c>
      <c r="B112" s="12"/>
      <c r="C112" s="3"/>
      <c r="E112" s="19"/>
      <c r="F112" s="19">
        <f>45045</f>
        <v>45045</v>
      </c>
      <c r="G112" s="19"/>
      <c r="H112" s="19">
        <f>H97</f>
        <v>84305</v>
      </c>
      <c r="I112" s="59"/>
      <c r="J112" s="19">
        <v>147303</v>
      </c>
      <c r="K112" s="2"/>
      <c r="L112" s="19">
        <f>L97</f>
        <v>0</v>
      </c>
      <c r="M112" s="59"/>
      <c r="N112" s="19">
        <v>147303</v>
      </c>
    </row>
    <row r="113" spans="1:17" ht="23.1" customHeight="1">
      <c r="A113" s="39" t="s">
        <v>157</v>
      </c>
      <c r="B113" s="12"/>
      <c r="C113" s="3"/>
      <c r="E113" s="19"/>
      <c r="F113" s="19">
        <f>F108</f>
        <v>52572</v>
      </c>
      <c r="G113" s="19"/>
      <c r="H113" s="19">
        <v>0</v>
      </c>
      <c r="I113" s="19"/>
      <c r="J113" s="67" t="s">
        <v>22</v>
      </c>
      <c r="K113" s="2"/>
      <c r="L113" s="67"/>
      <c r="M113" s="19"/>
      <c r="N113" s="67" t="s">
        <v>22</v>
      </c>
    </row>
    <row r="114" spans="1:17" ht="23.1" customHeight="1" thickBot="1">
      <c r="A114" s="11" t="s">
        <v>154</v>
      </c>
      <c r="B114" s="12"/>
      <c r="C114" s="3"/>
      <c r="D114" s="60"/>
      <c r="E114" s="58"/>
      <c r="F114" s="60">
        <f>SUM(F112:F113)</f>
        <v>97617</v>
      </c>
      <c r="G114" s="58"/>
      <c r="H114" s="60">
        <f>SUM(H112:H113)</f>
        <v>84305</v>
      </c>
      <c r="I114" s="58"/>
      <c r="J114" s="60">
        <f>SUM(J112:J113)</f>
        <v>147303</v>
      </c>
      <c r="K114" s="2"/>
      <c r="L114" s="60">
        <f>SUM(L112:L113)</f>
        <v>0</v>
      </c>
      <c r="M114" s="58"/>
      <c r="N114" s="60">
        <f>SUM(N112:N113)</f>
        <v>147303</v>
      </c>
    </row>
    <row r="115" spans="1:17" ht="9.75" customHeight="1" thickTop="1">
      <c r="A115" s="11"/>
      <c r="B115" s="12"/>
      <c r="C115" s="3"/>
      <c r="D115" s="3"/>
      <c r="E115" s="3"/>
      <c r="F115" s="3"/>
      <c r="G115" s="3"/>
      <c r="H115" s="3"/>
      <c r="I115" s="3"/>
      <c r="J115" s="3"/>
      <c r="K115" s="2"/>
      <c r="L115" s="3"/>
      <c r="M115" s="3"/>
      <c r="N115" s="3"/>
    </row>
    <row r="116" spans="1:17" ht="23.1" customHeight="1" thickBot="1">
      <c r="A116" s="11" t="s">
        <v>159</v>
      </c>
      <c r="B116" s="12" t="s">
        <v>257</v>
      </c>
      <c r="C116" s="26"/>
      <c r="D116" s="27"/>
      <c r="E116" s="26"/>
      <c r="F116" s="27">
        <f>F107/269999</f>
        <v>0.16788210326704914</v>
      </c>
      <c r="G116" s="26"/>
      <c r="H116" s="27">
        <v>0.31228634180126591</v>
      </c>
      <c r="I116" s="26"/>
      <c r="J116" s="27">
        <f>+J109/269999</f>
        <v>0.54661683932162708</v>
      </c>
      <c r="K116" s="2"/>
      <c r="L116" s="27"/>
      <c r="M116" s="26"/>
      <c r="N116" s="27">
        <f>+N109/269999</f>
        <v>0.54661683932162708</v>
      </c>
      <c r="P116" s="7">
        <f>F107/P117</f>
        <v>0.16788210326704914</v>
      </c>
      <c r="Q116" s="7">
        <f>H107/P117</f>
        <v>0.31228634180126591</v>
      </c>
    </row>
    <row r="117" spans="1:17" ht="23.1" customHeight="1" thickTop="1">
      <c r="A117" s="11"/>
      <c r="B117" s="12"/>
      <c r="C117" s="3"/>
      <c r="D117" s="3"/>
      <c r="E117" s="3"/>
      <c r="F117" s="3"/>
      <c r="G117" s="3"/>
      <c r="H117" s="3"/>
      <c r="I117" s="3"/>
      <c r="J117" s="3"/>
      <c r="K117" s="2"/>
      <c r="L117" s="3"/>
      <c r="M117" s="3"/>
      <c r="N117" s="3"/>
      <c r="P117" s="83">
        <v>269999</v>
      </c>
    </row>
    <row r="118" spans="1:17" ht="23.25" customHeight="1">
      <c r="D118" s="62">
        <f>D114-D97</f>
        <v>0</v>
      </c>
      <c r="F118" s="62">
        <f>F114-F97</f>
        <v>0</v>
      </c>
      <c r="H118" s="62">
        <f>H114-H97</f>
        <v>0</v>
      </c>
      <c r="J118" s="62">
        <f>J114-J97</f>
        <v>0</v>
      </c>
      <c r="L118" s="62">
        <f>L114-L97</f>
        <v>0</v>
      </c>
      <c r="N118" s="62">
        <f>N114-N97</f>
        <v>0</v>
      </c>
    </row>
  </sheetData>
  <mergeCells count="40">
    <mergeCell ref="L103:N103"/>
    <mergeCell ref="D105:J105"/>
    <mergeCell ref="L4:N4"/>
    <mergeCell ref="L5:N5"/>
    <mergeCell ref="L6:N6"/>
    <mergeCell ref="L42:N42"/>
    <mergeCell ref="L43:N43"/>
    <mergeCell ref="L44:N44"/>
    <mergeCell ref="L62:N62"/>
    <mergeCell ref="L63:N63"/>
    <mergeCell ref="D63:F63"/>
    <mergeCell ref="H63:J63"/>
    <mergeCell ref="D64:F64"/>
    <mergeCell ref="H64:J64"/>
    <mergeCell ref="L101:N101"/>
    <mergeCell ref="L102:N102"/>
    <mergeCell ref="L64:N64"/>
    <mergeCell ref="D66:J66"/>
    <mergeCell ref="D101:F101"/>
    <mergeCell ref="H101:J101"/>
    <mergeCell ref="H42:J42"/>
    <mergeCell ref="D43:F43"/>
    <mergeCell ref="H43:J43"/>
    <mergeCell ref="D44:F44"/>
    <mergeCell ref="H44:J44"/>
    <mergeCell ref="D102:F102"/>
    <mergeCell ref="H102:J102"/>
    <mergeCell ref="D103:F103"/>
    <mergeCell ref="H103:J103"/>
    <mergeCell ref="D46:J46"/>
    <mergeCell ref="D62:F62"/>
    <mergeCell ref="H62:J62"/>
    <mergeCell ref="D8:J8"/>
    <mergeCell ref="D42:F42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88" firstPageNumber="6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3" manualBreakCount="3">
    <brk id="38" max="9" man="1"/>
    <brk id="58" max="9" man="1"/>
    <brk id="97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D32DE-9B5B-4B23-9158-43856F962D36}">
  <sheetPr>
    <tabColor theme="0"/>
    <pageSetUpPr fitToPage="1"/>
  </sheetPr>
  <dimension ref="A1:AC36"/>
  <sheetViews>
    <sheetView showGridLines="0" view="pageBreakPreview" topLeftCell="B16" zoomScale="70" zoomScaleNormal="70" zoomScaleSheetLayoutView="70" workbookViewId="0">
      <selection activeCell="AF30" sqref="AF30"/>
    </sheetView>
  </sheetViews>
  <sheetFormatPr defaultColWidth="9.125" defaultRowHeight="23.25" customHeight="1"/>
  <cols>
    <col min="1" max="1" width="53" style="256" customWidth="1"/>
    <col min="2" max="2" width="0.75" style="256" customWidth="1"/>
    <col min="3" max="3" width="9.75" style="256" customWidth="1"/>
    <col min="4" max="4" width="12.875" style="256" customWidth="1"/>
    <col min="5" max="5" width="1.25" style="256" customWidth="1"/>
    <col min="6" max="6" width="14" style="256" customWidth="1"/>
    <col min="7" max="7" width="1.25" style="256" customWidth="1"/>
    <col min="8" max="8" width="13.625" style="256" customWidth="1"/>
    <col min="9" max="9" width="1.25" style="256" customWidth="1"/>
    <col min="10" max="10" width="13.25" style="256" customWidth="1"/>
    <col min="11" max="11" width="1.25" style="256" customWidth="1"/>
    <col min="12" max="12" width="14.875" style="256" hidden="1" customWidth="1"/>
    <col min="13" max="13" width="1.375" style="256" hidden="1" customWidth="1"/>
    <col min="14" max="14" width="15.75" style="256" customWidth="1"/>
    <col min="15" max="15" width="1.25" style="256" customWidth="1"/>
    <col min="16" max="16" width="15.75" style="256" customWidth="1"/>
    <col min="17" max="17" width="1.25" style="256" customWidth="1"/>
    <col min="18" max="18" width="15.75" style="256" customWidth="1"/>
    <col min="19" max="19" width="1.125" style="256" customWidth="1"/>
    <col min="20" max="20" width="19.25" style="256" customWidth="1"/>
    <col min="21" max="21" width="1.375" style="256" customWidth="1"/>
    <col min="22" max="22" width="16.75" style="256" customWidth="1"/>
    <col min="23" max="23" width="1.375" style="256" customWidth="1"/>
    <col min="24" max="24" width="16.75" style="256" customWidth="1"/>
    <col min="25" max="25" width="1.25" style="256" customWidth="1"/>
    <col min="26" max="26" width="16" style="256" customWidth="1"/>
    <col min="27" max="27" width="1.25" style="256" customWidth="1"/>
    <col min="28" max="28" width="14.125" style="256" customWidth="1"/>
    <col min="29" max="29" width="14.125" style="378" bestFit="1" customWidth="1"/>
    <col min="30" max="16384" width="9.125" style="256"/>
  </cols>
  <sheetData>
    <row r="1" spans="1:29" ht="23.25" customHeight="1">
      <c r="A1" s="258" t="s">
        <v>76</v>
      </c>
      <c r="D1" s="305"/>
      <c r="AB1" s="263"/>
    </row>
    <row r="2" spans="1:29" ht="23.25" customHeight="1">
      <c r="A2" s="305" t="s">
        <v>168</v>
      </c>
      <c r="B2" s="305"/>
      <c r="C2" s="305"/>
      <c r="D2" s="305"/>
      <c r="E2" s="305"/>
      <c r="F2" s="305"/>
      <c r="G2" s="305"/>
      <c r="H2" s="305"/>
      <c r="I2" s="305"/>
      <c r="AB2" s="283"/>
    </row>
    <row r="3" spans="1:29" ht="23.25" customHeight="1">
      <c r="A3" s="264"/>
      <c r="B3" s="248"/>
      <c r="C3" s="248"/>
      <c r="D3" s="264"/>
      <c r="E3" s="264"/>
      <c r="F3" s="264"/>
      <c r="G3" s="264"/>
      <c r="H3" s="374"/>
      <c r="I3" s="264"/>
      <c r="J3" s="248"/>
      <c r="K3" s="248"/>
      <c r="L3" s="248"/>
      <c r="M3" s="264"/>
      <c r="N3" s="305"/>
      <c r="O3" s="305"/>
      <c r="P3" s="305"/>
      <c r="Q3" s="305"/>
      <c r="R3" s="305"/>
      <c r="S3" s="305"/>
      <c r="T3" s="317"/>
      <c r="U3" s="317"/>
      <c r="V3" s="317"/>
      <c r="W3" s="317"/>
      <c r="X3" s="317"/>
      <c r="Y3" s="317"/>
      <c r="Z3" s="317"/>
      <c r="AA3" s="264"/>
      <c r="AB3" s="264"/>
    </row>
    <row r="4" spans="1:29" ht="23.25" customHeight="1">
      <c r="A4" s="264"/>
      <c r="B4" s="248"/>
      <c r="C4" s="248"/>
      <c r="D4" s="394" t="s">
        <v>3</v>
      </c>
      <c r="E4" s="394"/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4"/>
      <c r="Z4" s="394"/>
      <c r="AA4" s="394"/>
      <c r="AB4" s="394"/>
    </row>
    <row r="5" spans="1:29" ht="23.25" customHeight="1">
      <c r="A5" s="264"/>
      <c r="B5" s="248"/>
      <c r="C5" s="248"/>
      <c r="D5" s="264"/>
      <c r="E5" s="248"/>
      <c r="F5" s="248"/>
      <c r="G5" s="248"/>
      <c r="H5" s="375"/>
      <c r="I5" s="248"/>
      <c r="J5" s="248"/>
      <c r="K5" s="248"/>
      <c r="L5" s="248"/>
      <c r="M5" s="248"/>
      <c r="N5" s="400" t="s">
        <v>170</v>
      </c>
      <c r="O5" s="400"/>
      <c r="P5" s="400"/>
      <c r="Q5" s="400"/>
      <c r="R5" s="400"/>
      <c r="T5" s="400" t="s">
        <v>71</v>
      </c>
      <c r="U5" s="400"/>
      <c r="V5" s="400"/>
      <c r="W5" s="400"/>
      <c r="X5" s="400"/>
      <c r="Y5" s="400"/>
      <c r="Z5" s="400"/>
      <c r="AA5" s="248"/>
      <c r="AB5" s="248"/>
    </row>
    <row r="6" spans="1:29" ht="23.25" customHeight="1">
      <c r="A6" s="248"/>
      <c r="B6" s="248"/>
      <c r="C6" s="248"/>
      <c r="D6" s="248"/>
      <c r="E6" s="248"/>
      <c r="F6" s="248"/>
      <c r="G6" s="248"/>
      <c r="H6" s="375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 t="s">
        <v>408</v>
      </c>
      <c r="U6" s="248"/>
      <c r="V6" s="248"/>
      <c r="W6" s="248"/>
      <c r="X6" s="248"/>
      <c r="Y6" s="248"/>
      <c r="Z6" s="248"/>
      <c r="AA6" s="248"/>
      <c r="AB6" s="248"/>
    </row>
    <row r="7" spans="1:29" ht="23.25" customHeight="1">
      <c r="A7" s="248"/>
      <c r="B7" s="248"/>
      <c r="C7" s="248"/>
      <c r="D7" s="248"/>
      <c r="E7" s="248"/>
      <c r="F7" s="248"/>
      <c r="G7" s="248"/>
      <c r="H7" s="375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 t="s">
        <v>172</v>
      </c>
      <c r="U7" s="248"/>
      <c r="V7" s="248"/>
      <c r="W7" s="248"/>
      <c r="X7" s="248" t="s">
        <v>171</v>
      </c>
      <c r="Y7" s="248"/>
      <c r="Z7" s="248"/>
      <c r="AA7" s="248"/>
      <c r="AB7" s="248"/>
    </row>
    <row r="8" spans="1:29" ht="23.25" customHeight="1">
      <c r="A8" s="248"/>
      <c r="B8" s="248"/>
      <c r="C8" s="248"/>
      <c r="D8" s="248"/>
      <c r="E8" s="248"/>
      <c r="F8" s="248"/>
      <c r="G8" s="248"/>
      <c r="H8" s="375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 t="s">
        <v>174</v>
      </c>
      <c r="U8" s="248"/>
      <c r="V8" s="248" t="s">
        <v>171</v>
      </c>
      <c r="W8" s="248"/>
      <c r="X8" s="248" t="s">
        <v>173</v>
      </c>
      <c r="Y8" s="248"/>
      <c r="Z8" s="248"/>
      <c r="AA8" s="248"/>
      <c r="AB8" s="248"/>
    </row>
    <row r="9" spans="1:29" ht="23.25" customHeight="1">
      <c r="A9" s="248"/>
      <c r="B9" s="248"/>
      <c r="C9" s="248"/>
      <c r="D9" s="248" t="s">
        <v>62</v>
      </c>
      <c r="E9" s="248"/>
      <c r="F9" s="248"/>
      <c r="G9" s="248"/>
      <c r="H9" s="375"/>
      <c r="I9" s="248"/>
      <c r="J9" s="247"/>
      <c r="K9" s="247"/>
      <c r="L9" s="248" t="s">
        <v>184</v>
      </c>
      <c r="M9" s="248"/>
      <c r="N9" s="248"/>
      <c r="O9" s="248"/>
      <c r="P9" s="248"/>
      <c r="Q9" s="248"/>
      <c r="R9" s="248"/>
      <c r="S9" s="248"/>
      <c r="T9" s="248" t="s">
        <v>178</v>
      </c>
      <c r="U9" s="248"/>
      <c r="V9" s="248" t="s">
        <v>173</v>
      </c>
      <c r="W9" s="248"/>
      <c r="X9" s="248" t="s">
        <v>220</v>
      </c>
      <c r="Y9" s="248"/>
      <c r="Z9" s="248" t="s">
        <v>181</v>
      </c>
      <c r="AA9" s="248"/>
      <c r="AB9" s="248"/>
    </row>
    <row r="10" spans="1:29" ht="23.25" customHeight="1">
      <c r="A10" s="248"/>
      <c r="B10" s="248"/>
      <c r="C10" s="248"/>
      <c r="D10" s="248" t="s">
        <v>183</v>
      </c>
      <c r="E10" s="248"/>
      <c r="G10" s="248"/>
      <c r="H10" s="248" t="s">
        <v>221</v>
      </c>
      <c r="I10" s="248"/>
      <c r="J10" s="248" t="s">
        <v>185</v>
      </c>
      <c r="K10" s="248"/>
      <c r="L10" s="248" t="s">
        <v>222</v>
      </c>
      <c r="M10" s="248"/>
      <c r="N10" s="248" t="s">
        <v>186</v>
      </c>
      <c r="O10" s="248"/>
      <c r="P10" s="248" t="s">
        <v>403</v>
      </c>
      <c r="Q10" s="248"/>
      <c r="R10" s="248"/>
      <c r="S10" s="248"/>
      <c r="T10" s="248" t="s">
        <v>187</v>
      </c>
      <c r="U10" s="248"/>
      <c r="V10" s="248" t="s">
        <v>223</v>
      </c>
      <c r="W10" s="248"/>
      <c r="X10" s="248" t="s">
        <v>224</v>
      </c>
      <c r="Y10" s="248"/>
      <c r="Z10" s="248" t="s">
        <v>190</v>
      </c>
      <c r="AA10" s="248"/>
      <c r="AB10" s="248" t="s">
        <v>192</v>
      </c>
    </row>
    <row r="11" spans="1:29" ht="23.25" customHeight="1">
      <c r="A11" s="248"/>
      <c r="B11" s="248"/>
      <c r="C11" s="262" t="s">
        <v>7</v>
      </c>
      <c r="D11" s="248" t="s">
        <v>193</v>
      </c>
      <c r="E11" s="248"/>
      <c r="F11" s="248" t="s">
        <v>195</v>
      </c>
      <c r="G11" s="248"/>
      <c r="H11" s="248" t="s">
        <v>225</v>
      </c>
      <c r="I11" s="248"/>
      <c r="J11" s="248" t="s">
        <v>195</v>
      </c>
      <c r="K11" s="248"/>
      <c r="L11" s="248" t="s">
        <v>226</v>
      </c>
      <c r="M11" s="248"/>
      <c r="N11" s="248" t="s">
        <v>196</v>
      </c>
      <c r="O11" s="248"/>
      <c r="P11" s="248" t="s">
        <v>195</v>
      </c>
      <c r="Q11" s="248"/>
      <c r="R11" s="248" t="s">
        <v>197</v>
      </c>
      <c r="S11" s="248"/>
      <c r="T11" s="248" t="s">
        <v>198</v>
      </c>
      <c r="U11" s="248"/>
      <c r="V11" s="248" t="s">
        <v>227</v>
      </c>
      <c r="W11" s="248"/>
      <c r="X11" s="248" t="s">
        <v>228</v>
      </c>
      <c r="Y11" s="248"/>
      <c r="Z11" s="248" t="s">
        <v>201</v>
      </c>
      <c r="AA11" s="248"/>
      <c r="AB11" s="248" t="s">
        <v>203</v>
      </c>
    </row>
    <row r="12" spans="1:29" ht="23.25" customHeight="1">
      <c r="A12" s="248"/>
      <c r="B12" s="248"/>
      <c r="C12" s="248"/>
      <c r="D12" s="393" t="s">
        <v>9</v>
      </c>
      <c r="E12" s="393"/>
      <c r="F12" s="393"/>
      <c r="G12" s="393"/>
      <c r="H12" s="393"/>
      <c r="I12" s="393"/>
      <c r="J12" s="393"/>
      <c r="K12" s="393"/>
      <c r="L12" s="393"/>
      <c r="M12" s="393"/>
      <c r="N12" s="393"/>
      <c r="O12" s="393"/>
      <c r="P12" s="393"/>
      <c r="Q12" s="393"/>
      <c r="R12" s="393"/>
      <c r="S12" s="393"/>
      <c r="T12" s="393"/>
      <c r="U12" s="393"/>
      <c r="V12" s="393"/>
      <c r="W12" s="393"/>
      <c r="X12" s="393"/>
      <c r="Y12" s="393"/>
      <c r="Z12" s="393"/>
      <c r="AA12" s="393"/>
      <c r="AB12" s="393"/>
    </row>
    <row r="13" spans="1:29" ht="23.25" customHeight="1">
      <c r="A13" s="281" t="s">
        <v>217</v>
      </c>
      <c r="B13" s="248"/>
      <c r="C13" s="248"/>
      <c r="D13" s="262"/>
      <c r="E13" s="262"/>
      <c r="F13" s="262"/>
      <c r="G13" s="262"/>
      <c r="H13" s="373"/>
      <c r="I13" s="262"/>
      <c r="J13" s="262"/>
      <c r="K13" s="262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2"/>
      <c r="X13" s="262"/>
      <c r="Y13" s="262"/>
      <c r="Z13" s="262"/>
      <c r="AA13" s="262"/>
      <c r="AB13" s="262"/>
    </row>
    <row r="14" spans="1:29" ht="23.25" customHeight="1">
      <c r="A14" s="281" t="s">
        <v>218</v>
      </c>
      <c r="B14" s="248"/>
      <c r="C14" s="248"/>
      <c r="D14" s="275">
        <f>'BL3-5'!J78</f>
        <v>508448</v>
      </c>
      <c r="E14" s="275"/>
      <c r="F14" s="159">
        <v>0</v>
      </c>
      <c r="G14" s="275"/>
      <c r="H14" s="275">
        <f>'BL3-5'!J80</f>
        <v>694969</v>
      </c>
      <c r="I14" s="275"/>
      <c r="J14" s="275">
        <f>'BL3-5'!J81</f>
        <v>44033</v>
      </c>
      <c r="K14" s="275"/>
      <c r="L14" s="69"/>
      <c r="M14" s="275"/>
      <c r="N14" s="275">
        <f>'BL3-5'!J83</f>
        <v>50845</v>
      </c>
      <c r="O14" s="275"/>
      <c r="P14" s="159">
        <v>0</v>
      </c>
      <c r="Q14" s="275"/>
      <c r="R14" s="275">
        <f>'BL3-5'!J85</f>
        <v>3065033</v>
      </c>
      <c r="S14" s="275"/>
      <c r="T14" s="275">
        <v>-541499</v>
      </c>
      <c r="U14" s="275"/>
      <c r="V14" s="91">
        <v>480</v>
      </c>
      <c r="W14" s="275"/>
      <c r="X14" s="275">
        <v>18848</v>
      </c>
      <c r="Y14" s="275"/>
      <c r="Z14" s="149">
        <f>T14+V14+X14</f>
        <v>-522171</v>
      </c>
      <c r="AA14" s="91"/>
      <c r="AB14" s="91">
        <f>SUM(D14:R14,Z14)</f>
        <v>3841157</v>
      </c>
      <c r="AC14" s="381">
        <f>AB14-'BL3-5'!J89</f>
        <v>0</v>
      </c>
    </row>
    <row r="15" spans="1:29" ht="9.4499999999999993" customHeight="1">
      <c r="A15" s="281"/>
      <c r="B15" s="248"/>
      <c r="C15" s="248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275"/>
      <c r="U15" s="275"/>
      <c r="V15" s="275"/>
      <c r="W15" s="275"/>
      <c r="X15" s="275"/>
      <c r="Y15" s="275"/>
      <c r="Z15" s="275"/>
      <c r="AA15" s="275"/>
      <c r="AB15" s="275"/>
    </row>
    <row r="16" spans="1:29" ht="23.25" customHeight="1">
      <c r="A16" s="305" t="s">
        <v>206</v>
      </c>
      <c r="B16" s="287"/>
      <c r="C16" s="287"/>
      <c r="D16" s="271"/>
      <c r="E16" s="271"/>
      <c r="F16" s="271"/>
      <c r="G16" s="271"/>
      <c r="H16" s="271"/>
      <c r="I16" s="271"/>
      <c r="J16" s="271"/>
      <c r="K16" s="271"/>
      <c r="L16" s="271"/>
      <c r="M16" s="272"/>
      <c r="N16" s="271"/>
      <c r="O16" s="271"/>
      <c r="P16" s="271"/>
      <c r="Q16" s="272"/>
      <c r="R16" s="249"/>
      <c r="S16" s="271"/>
      <c r="T16" s="271"/>
      <c r="U16" s="271"/>
      <c r="V16" s="271"/>
      <c r="W16" s="271"/>
      <c r="X16" s="271"/>
      <c r="Y16" s="271"/>
      <c r="Z16" s="271"/>
      <c r="AA16" s="272"/>
      <c r="AB16" s="131"/>
    </row>
    <row r="17" spans="1:29" ht="23.25" customHeight="1">
      <c r="A17" s="306" t="s">
        <v>207</v>
      </c>
      <c r="B17" s="248"/>
      <c r="C17" s="248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248"/>
      <c r="W17" s="275"/>
      <c r="X17" s="248"/>
      <c r="Y17" s="248"/>
      <c r="Z17" s="248"/>
      <c r="AA17" s="248"/>
      <c r="AB17" s="69"/>
    </row>
    <row r="18" spans="1:29" ht="23.25" customHeight="1">
      <c r="A18" s="256" t="s">
        <v>402</v>
      </c>
      <c r="B18" s="248"/>
      <c r="C18" s="262">
        <v>10</v>
      </c>
      <c r="D18" s="166">
        <v>0</v>
      </c>
      <c r="E18" s="148"/>
      <c r="F18" s="103">
        <f>'BL3-5'!H79</f>
        <v>-9269</v>
      </c>
      <c r="G18" s="127"/>
      <c r="H18" s="100">
        <v>0</v>
      </c>
      <c r="I18" s="271"/>
      <c r="J18" s="100">
        <v>0</v>
      </c>
      <c r="K18" s="127"/>
      <c r="L18" s="148"/>
      <c r="M18" s="271"/>
      <c r="N18" s="100">
        <v>0</v>
      </c>
      <c r="O18" s="127"/>
      <c r="P18" s="103">
        <f>-R18</f>
        <v>9269</v>
      </c>
      <c r="Q18" s="272"/>
      <c r="R18" s="104">
        <f>F18</f>
        <v>-9269</v>
      </c>
      <c r="S18" s="271"/>
      <c r="T18" s="100">
        <v>0</v>
      </c>
      <c r="U18" s="271"/>
      <c r="V18" s="100">
        <v>0</v>
      </c>
      <c r="W18" s="271"/>
      <c r="X18" s="100">
        <v>0</v>
      </c>
      <c r="Y18" s="272"/>
      <c r="Z18" s="100">
        <f>T18+V18+X18</f>
        <v>0</v>
      </c>
      <c r="AA18" s="272"/>
      <c r="AB18" s="104">
        <f>SUM(D18:R18,Z18)</f>
        <v>-9269</v>
      </c>
    </row>
    <row r="19" spans="1:29" ht="23.25" hidden="1" customHeight="1">
      <c r="A19" s="256" t="s">
        <v>210</v>
      </c>
      <c r="B19" s="248"/>
      <c r="C19" s="262">
        <v>11</v>
      </c>
      <c r="D19" s="166">
        <v>0</v>
      </c>
      <c r="E19" s="148"/>
      <c r="F19" s="166">
        <v>0</v>
      </c>
      <c r="G19" s="165"/>
      <c r="H19" s="166">
        <v>0</v>
      </c>
      <c r="I19" s="271"/>
      <c r="J19" s="166">
        <v>0</v>
      </c>
      <c r="K19" s="99"/>
      <c r="L19" s="167"/>
      <c r="M19" s="127"/>
      <c r="N19" s="166">
        <v>0</v>
      </c>
      <c r="O19" s="99"/>
      <c r="P19" s="167">
        <f>-F19</f>
        <v>0</v>
      </c>
      <c r="Q19" s="249"/>
      <c r="R19" s="166"/>
      <c r="S19" s="249"/>
      <c r="T19" s="167">
        <v>0</v>
      </c>
      <c r="U19" s="131"/>
      <c r="V19" s="167">
        <v>0</v>
      </c>
      <c r="W19" s="131"/>
      <c r="X19" s="167">
        <v>0</v>
      </c>
      <c r="Y19" s="248"/>
      <c r="Z19" s="167">
        <f>T19+V19+X19</f>
        <v>0</v>
      </c>
      <c r="AA19" s="248"/>
      <c r="AB19" s="104">
        <f>SUM(D19:R19,Z19)</f>
        <v>0</v>
      </c>
    </row>
    <row r="20" spans="1:29" ht="23.25" customHeight="1">
      <c r="A20" s="305" t="s">
        <v>211</v>
      </c>
      <c r="B20" s="287"/>
      <c r="C20" s="318"/>
      <c r="D20" s="168">
        <f>SUM(D18:D19)</f>
        <v>0</v>
      </c>
      <c r="E20" s="133"/>
      <c r="F20" s="168">
        <f>SUM(F18:F19)</f>
        <v>-9269</v>
      </c>
      <c r="G20" s="246"/>
      <c r="H20" s="168">
        <f>SUM(H18:H19)</f>
        <v>0</v>
      </c>
      <c r="I20" s="133"/>
      <c r="J20" s="168">
        <f>SUM(J18:J19)</f>
        <v>0</v>
      </c>
      <c r="K20" s="130"/>
      <c r="L20" s="168">
        <f>SUM(L18:L19)</f>
        <v>0</v>
      </c>
      <c r="M20" s="133"/>
      <c r="N20" s="168">
        <f>SUM(N18:N19)</f>
        <v>0</v>
      </c>
      <c r="O20" s="246"/>
      <c r="P20" s="168">
        <f>SUM(P18:P19)</f>
        <v>9269</v>
      </c>
      <c r="Q20" s="133"/>
      <c r="R20" s="168">
        <f>SUM(R18:R19)</f>
        <v>-9269</v>
      </c>
      <c r="S20" s="133"/>
      <c r="T20" s="168">
        <f>SUM(T18:T19)</f>
        <v>0</v>
      </c>
      <c r="U20" s="133"/>
      <c r="V20" s="168">
        <f>SUM(V18:V19)</f>
        <v>0</v>
      </c>
      <c r="W20" s="133"/>
      <c r="X20" s="168">
        <f>SUM(X18:X19)</f>
        <v>0</v>
      </c>
      <c r="Y20" s="319"/>
      <c r="Z20" s="168">
        <f>SUM(Z18:Z19)</f>
        <v>0</v>
      </c>
      <c r="AA20" s="320"/>
      <c r="AB20" s="168">
        <f>SUM(AB18:AB19)</f>
        <v>-9269</v>
      </c>
    </row>
    <row r="21" spans="1:29" ht="9.4499999999999993" customHeight="1">
      <c r="A21" s="305"/>
      <c r="B21" s="287"/>
      <c r="C21" s="287"/>
      <c r="D21" s="93"/>
      <c r="E21" s="320"/>
      <c r="F21" s="320"/>
      <c r="G21" s="320"/>
      <c r="H21" s="320"/>
      <c r="I21" s="320"/>
      <c r="J21" s="93"/>
      <c r="K21" s="93"/>
      <c r="L21" s="93"/>
      <c r="M21" s="320"/>
      <c r="N21" s="93"/>
      <c r="O21" s="93"/>
      <c r="P21" s="93"/>
      <c r="Q21" s="320"/>
      <c r="R21" s="93"/>
      <c r="S21" s="320"/>
      <c r="T21" s="319"/>
      <c r="U21" s="319"/>
      <c r="V21" s="319"/>
      <c r="W21" s="319"/>
      <c r="X21" s="319"/>
      <c r="Y21" s="319"/>
      <c r="Z21" s="319"/>
      <c r="AA21" s="320"/>
      <c r="AB21" s="69"/>
    </row>
    <row r="22" spans="1:29" ht="23.25" customHeight="1">
      <c r="A22" s="305" t="s">
        <v>212</v>
      </c>
      <c r="B22" s="321"/>
      <c r="C22" s="321"/>
      <c r="D22" s="319"/>
      <c r="E22" s="319"/>
      <c r="F22" s="319"/>
      <c r="G22" s="319"/>
      <c r="H22" s="319"/>
      <c r="I22" s="319"/>
      <c r="J22" s="319"/>
      <c r="K22" s="319"/>
      <c r="L22" s="319"/>
      <c r="M22" s="322"/>
      <c r="N22" s="319"/>
      <c r="O22" s="319"/>
      <c r="P22" s="319"/>
      <c r="Q22" s="322"/>
      <c r="R22" s="275"/>
      <c r="S22" s="319"/>
      <c r="T22" s="319"/>
      <c r="U22" s="319"/>
      <c r="V22" s="319"/>
      <c r="W22" s="319"/>
      <c r="X22" s="319"/>
      <c r="Y22" s="319"/>
      <c r="Z22" s="319"/>
      <c r="AA22" s="322"/>
      <c r="AB22" s="69"/>
    </row>
    <row r="23" spans="1:29" ht="21.6">
      <c r="A23" s="256" t="s">
        <v>213</v>
      </c>
      <c r="B23" s="287"/>
      <c r="C23" s="287"/>
      <c r="D23" s="175">
        <v>0</v>
      </c>
      <c r="E23" s="271"/>
      <c r="F23" s="175">
        <v>0</v>
      </c>
      <c r="G23" s="175"/>
      <c r="H23" s="175">
        <v>0</v>
      </c>
      <c r="I23" s="271"/>
      <c r="J23" s="175">
        <v>0</v>
      </c>
      <c r="K23" s="175"/>
      <c r="L23" s="182"/>
      <c r="M23" s="271"/>
      <c r="N23" s="175">
        <v>0</v>
      </c>
      <c r="O23" s="175"/>
      <c r="P23" s="175">
        <v>0</v>
      </c>
      <c r="Q23" s="272"/>
      <c r="R23" s="101">
        <f>'PL6-7'!G76</f>
        <v>88653</v>
      </c>
      <c r="S23" s="271"/>
      <c r="T23" s="175">
        <v>0</v>
      </c>
      <c r="U23" s="271"/>
      <c r="V23" s="175">
        <v>0</v>
      </c>
      <c r="W23" s="271"/>
      <c r="X23" s="175">
        <v>0</v>
      </c>
      <c r="Y23" s="272"/>
      <c r="Z23" s="175">
        <f>T23+V23+X23</f>
        <v>0</v>
      </c>
      <c r="AA23" s="272"/>
      <c r="AB23" s="102">
        <f>SUM(D23,H23,J23,N23,R23)</f>
        <v>88653</v>
      </c>
      <c r="AC23" s="381">
        <f>AB23-'PL6-7'!G33</f>
        <v>0</v>
      </c>
    </row>
    <row r="24" spans="1:29" ht="23.25" customHeight="1">
      <c r="A24" s="256" t="s">
        <v>214</v>
      </c>
      <c r="B24" s="287"/>
      <c r="C24" s="287"/>
      <c r="D24" s="184">
        <v>0</v>
      </c>
      <c r="E24" s="271"/>
      <c r="F24" s="184">
        <v>0</v>
      </c>
      <c r="G24" s="185"/>
      <c r="H24" s="184">
        <v>0</v>
      </c>
      <c r="I24" s="271"/>
      <c r="J24" s="184">
        <v>0</v>
      </c>
      <c r="K24" s="185"/>
      <c r="L24" s="184"/>
      <c r="M24" s="271"/>
      <c r="N24" s="184">
        <v>0</v>
      </c>
      <c r="O24" s="185"/>
      <c r="P24" s="184">
        <v>0</v>
      </c>
      <c r="Q24" s="272"/>
      <c r="R24" s="186">
        <v>0</v>
      </c>
      <c r="S24" s="271"/>
      <c r="T24" s="101">
        <f>'PL6-7'!G55+'PL6-7'!G66</f>
        <v>-7716</v>
      </c>
      <c r="U24" s="271"/>
      <c r="V24" s="183">
        <f>'PL6-7'!G62</f>
        <v>147</v>
      </c>
      <c r="W24" s="271"/>
      <c r="X24" s="183">
        <f>'PL6-7'!G43+'PL6-7'!G64-'SH11'!R24</f>
        <v>10326</v>
      </c>
      <c r="Y24" s="271"/>
      <c r="Z24" s="183">
        <f>SUM(X24,V24,T24)</f>
        <v>2757</v>
      </c>
      <c r="AA24" s="272"/>
      <c r="AB24" s="229">
        <f>SUM(X24,V24,T24,R24,N24,J24,H24,D24)</f>
        <v>2757</v>
      </c>
      <c r="AC24" s="381">
        <f>AB24-'PL6-7'!G70</f>
        <v>0</v>
      </c>
    </row>
    <row r="25" spans="1:29" ht="23.25" customHeight="1">
      <c r="A25" s="305" t="s">
        <v>154</v>
      </c>
      <c r="B25" s="321"/>
      <c r="C25" s="321"/>
      <c r="D25" s="239">
        <f>SUM(D23:D24)</f>
        <v>0</v>
      </c>
      <c r="E25" s="133"/>
      <c r="F25" s="239">
        <f>SUM(F23:F24)</f>
        <v>0</v>
      </c>
      <c r="G25" s="130"/>
      <c r="H25" s="239">
        <f>SUM(H23:H24)</f>
        <v>0</v>
      </c>
      <c r="I25" s="133"/>
      <c r="J25" s="239">
        <f>SUM(J23:J24)</f>
        <v>0</v>
      </c>
      <c r="K25" s="130">
        <f t="shared" ref="K25:L25" si="0">SUM(K23:K24)</f>
        <v>0</v>
      </c>
      <c r="L25" s="240">
        <f t="shared" si="0"/>
        <v>0</v>
      </c>
      <c r="M25" s="133"/>
      <c r="N25" s="239">
        <f>SUM(N23:N24)</f>
        <v>0</v>
      </c>
      <c r="O25" s="130"/>
      <c r="P25" s="239">
        <f>SUM(P23:P24)</f>
        <v>0</v>
      </c>
      <c r="Q25" s="147"/>
      <c r="R25" s="235">
        <f>SUM(R23:R24)</f>
        <v>88653</v>
      </c>
      <c r="S25" s="133"/>
      <c r="T25" s="235">
        <f>SUM(T23:T24)</f>
        <v>-7716</v>
      </c>
      <c r="U25" s="133"/>
      <c r="V25" s="235">
        <f>SUM(V23:V24)</f>
        <v>147</v>
      </c>
      <c r="W25" s="133"/>
      <c r="X25" s="235">
        <f>SUM(X23:X24)</f>
        <v>10326</v>
      </c>
      <c r="Y25" s="133"/>
      <c r="Z25" s="235">
        <f>SUM(T25:X25)</f>
        <v>2757</v>
      </c>
      <c r="AA25" s="147"/>
      <c r="AB25" s="235">
        <f>AB23+AB24</f>
        <v>91410</v>
      </c>
      <c r="AC25" s="381">
        <f>AB25-'PL6-7'!G72</f>
        <v>0</v>
      </c>
    </row>
    <row r="26" spans="1:29" ht="9.4499999999999993" customHeight="1">
      <c r="A26" s="281"/>
      <c r="B26" s="248"/>
      <c r="C26" s="248"/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</row>
    <row r="27" spans="1:29" ht="23.25" hidden="1" customHeight="1">
      <c r="A27" s="256" t="s">
        <v>237</v>
      </c>
      <c r="B27" s="248"/>
      <c r="C27" s="248"/>
      <c r="D27" s="175"/>
      <c r="E27" s="271"/>
      <c r="F27" s="175"/>
      <c r="G27" s="175"/>
      <c r="H27" s="175"/>
      <c r="I27" s="271"/>
      <c r="J27" s="175"/>
      <c r="K27" s="175"/>
      <c r="L27" s="182"/>
      <c r="M27" s="271"/>
      <c r="N27" s="175"/>
      <c r="O27" s="175"/>
      <c r="P27" s="175"/>
      <c r="Q27" s="249"/>
      <c r="R27" s="175"/>
      <c r="S27" s="249"/>
      <c r="T27" s="249"/>
      <c r="U27" s="249"/>
      <c r="V27" s="175"/>
      <c r="W27" s="249"/>
      <c r="X27" s="175"/>
      <c r="Y27" s="249"/>
      <c r="Z27" s="182"/>
      <c r="AA27" s="249"/>
      <c r="AB27" s="182"/>
    </row>
    <row r="28" spans="1:29" ht="23.25" hidden="1" customHeight="1">
      <c r="A28" s="256" t="s">
        <v>215</v>
      </c>
      <c r="B28" s="287"/>
      <c r="C28" s="287"/>
      <c r="D28" s="100"/>
      <c r="E28" s="127"/>
      <c r="F28" s="100"/>
      <c r="G28" s="127"/>
      <c r="H28" s="100"/>
      <c r="I28" s="127"/>
      <c r="J28" s="100"/>
      <c r="K28" s="127"/>
      <c r="L28" s="100"/>
      <c r="M28" s="127"/>
      <c r="N28" s="100"/>
      <c r="O28" s="127"/>
      <c r="P28" s="100"/>
      <c r="Q28" s="173"/>
      <c r="R28" s="104"/>
      <c r="S28" s="127"/>
      <c r="T28" s="104"/>
      <c r="U28" s="127"/>
      <c r="V28" s="103"/>
      <c r="W28" s="127"/>
      <c r="X28" s="103"/>
      <c r="Y28" s="127"/>
      <c r="Z28" s="183"/>
      <c r="AA28" s="173"/>
      <c r="AB28" s="104">
        <f>SUM(D28:R28,Z28)</f>
        <v>0</v>
      </c>
    </row>
    <row r="29" spans="1:29" ht="9.4499999999999993" customHeight="1">
      <c r="B29" s="287"/>
      <c r="C29" s="287"/>
      <c r="D29" s="127"/>
      <c r="E29" s="127"/>
      <c r="F29" s="127"/>
      <c r="G29" s="127"/>
      <c r="H29" s="127"/>
      <c r="I29" s="127"/>
      <c r="J29" s="127"/>
      <c r="K29" s="127"/>
      <c r="L29" s="127"/>
      <c r="M29" s="173"/>
      <c r="N29" s="127"/>
      <c r="O29" s="127"/>
      <c r="P29" s="127"/>
      <c r="Q29" s="173"/>
      <c r="R29" s="131"/>
      <c r="S29" s="127"/>
      <c r="T29" s="131"/>
      <c r="U29" s="127"/>
      <c r="V29" s="127"/>
      <c r="W29" s="127"/>
      <c r="X29" s="127"/>
      <c r="Y29" s="127"/>
      <c r="Z29" s="127"/>
      <c r="AA29" s="173"/>
      <c r="AB29" s="131"/>
    </row>
    <row r="30" spans="1:29" ht="23.25" customHeight="1" thickBot="1">
      <c r="A30" s="323" t="s">
        <v>219</v>
      </c>
      <c r="B30" s="287"/>
      <c r="C30" s="287"/>
      <c r="D30" s="92">
        <f>SUM(D14,D20,D25,D28)</f>
        <v>508448</v>
      </c>
      <c r="E30" s="159"/>
      <c r="F30" s="92">
        <f>SUM(F14,F20,F25,F28)</f>
        <v>-9269</v>
      </c>
      <c r="G30" s="91"/>
      <c r="H30" s="92">
        <f>SUM(H14,H20,H25,H28)</f>
        <v>694969</v>
      </c>
      <c r="I30" s="159"/>
      <c r="J30" s="92">
        <f>SUM(J14,J20,J25,J28)</f>
        <v>44033</v>
      </c>
      <c r="K30" s="91">
        <f>SUM(K14,K20,K25)</f>
        <v>0</v>
      </c>
      <c r="L30" s="92">
        <f>SUM(L14,L20,L25)</f>
        <v>0</v>
      </c>
      <c r="M30" s="91">
        <f>SUM(M14,M20,M25)</f>
        <v>0</v>
      </c>
      <c r="N30" s="92">
        <f>SUM(N14,N20,N25,N28)</f>
        <v>50845</v>
      </c>
      <c r="O30" s="91"/>
      <c r="P30" s="92">
        <f>SUM(P14,P20,P25,P28)</f>
        <v>9269</v>
      </c>
      <c r="Q30" s="69"/>
      <c r="R30" s="92">
        <f>SUM(R14,R20,R25,R28)</f>
        <v>3144417</v>
      </c>
      <c r="S30" s="69"/>
      <c r="T30" s="92">
        <f>SUM(T14,T20,T25,T28,T27)</f>
        <v>-549215</v>
      </c>
      <c r="U30" s="69"/>
      <c r="V30" s="92">
        <f>SUM(V14,V20,V25,V28)</f>
        <v>627</v>
      </c>
      <c r="W30" s="69"/>
      <c r="X30" s="92">
        <f>SUM(X14,X20,X25,X28)</f>
        <v>29174</v>
      </c>
      <c r="Y30" s="69"/>
      <c r="Z30" s="92">
        <f>SUM(Z14,Z20,Z25,Z28,Z27)</f>
        <v>-519414</v>
      </c>
      <c r="AA30" s="69"/>
      <c r="AB30" s="92">
        <f>SUM(AB14,AB20,AB25,AB28,AB27)</f>
        <v>3923298</v>
      </c>
      <c r="AC30" s="381">
        <f>AB30-'BL3-5'!H89</f>
        <v>0</v>
      </c>
    </row>
    <row r="31" spans="1:29" ht="17.25" customHeight="1" thickTop="1"/>
    <row r="32" spans="1:29" ht="23.25" customHeight="1">
      <c r="R32" s="302">
        <f>R30-'BL3-5'!H85</f>
        <v>0</v>
      </c>
    </row>
    <row r="36" ht="15.75" customHeight="1"/>
  </sheetData>
  <mergeCells count="4">
    <mergeCell ref="D12:AB12"/>
    <mergeCell ref="D4:AB4"/>
    <mergeCell ref="N5:R5"/>
    <mergeCell ref="T5:Z5"/>
  </mergeCells>
  <pageMargins left="0.8" right="0.8" top="0.48" bottom="0.5" header="0.5" footer="0.5"/>
  <pageSetup paperSize="9" scale="56" firstPageNumber="11" fitToHeight="0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E1482F-B073-4913-8356-6B4CBAA653F5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</ds:schemaRefs>
</ds:datastoreItem>
</file>

<file path=customXml/itemProps2.xml><?xml version="1.0" encoding="utf-8"?>
<ds:datastoreItem xmlns:ds="http://schemas.openxmlformats.org/officeDocument/2006/customXml" ds:itemID="{3FBF77D3-0598-492E-8C7D-344278C65D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5890F0-2BC2-40E7-88EE-7740529EE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BL (2)</vt:lpstr>
      <vt:lpstr>BL3-5</vt:lpstr>
      <vt:lpstr>PL6-7</vt:lpstr>
      <vt:lpstr>EPS</vt:lpstr>
      <vt:lpstr>SH8</vt:lpstr>
      <vt:lpstr>SH9</vt:lpstr>
      <vt:lpstr>SH10</vt:lpstr>
      <vt:lpstr>BL6-9 (2)</vt:lpstr>
      <vt:lpstr>SH11</vt:lpstr>
      <vt:lpstr>cf12-14</vt:lpstr>
      <vt:lpstr>PL6-9 Q2'23</vt:lpstr>
      <vt:lpstr>งบกระแสเงินสด </vt:lpstr>
      <vt:lpstr>'BL (2)'!Print_Area</vt:lpstr>
      <vt:lpstr>'BL3-5'!Print_Area</vt:lpstr>
      <vt:lpstr>'BL6-9 (2)'!Print_Area</vt:lpstr>
      <vt:lpstr>'cf12-14'!Print_Area</vt:lpstr>
      <vt:lpstr>'PL6-7'!Print_Area</vt:lpstr>
      <vt:lpstr>'PL6-9 Q2''23'!Print_Area</vt:lpstr>
      <vt:lpstr>'SH10'!Print_Area</vt:lpstr>
      <vt:lpstr>'SH11'!Print_Area</vt:lpstr>
      <vt:lpstr>'SH8'!Print_Area</vt:lpstr>
      <vt:lpstr>'SH9'!Print_Area</vt:lpstr>
      <vt:lpstr>'งบกระแสเงินสด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Nataporn, Danphitsanupan</dc:creator>
  <cp:keywords/>
  <dc:description/>
  <cp:lastModifiedBy>Passawit, Chaisankit</cp:lastModifiedBy>
  <cp:revision/>
  <cp:lastPrinted>2024-05-13T10:51:58Z</cp:lastPrinted>
  <dcterms:created xsi:type="dcterms:W3CDTF">2004-12-22T08:07:18Z</dcterms:created>
  <dcterms:modified xsi:type="dcterms:W3CDTF">2024-05-14T09:15:20Z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0x010100FC3C573FF70E394A86433F5E112C33AA</vt:lpwstr>
  </property>
  <property fmtid="{D5CDD505-2E9C-101B-9397-08002B2CF9AE}" pid="5" name="MediaServiceImageTags">
    <vt:lpwstr/>
  </property>
</Properties>
</file>