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\T.K.S. TECHNOLOGIES PUBLIC COMPANY LIMITED - 1000840088\1564875 - 2024 Dec-FSA-T.K.S. Technologies\Working Folder\01_T.K.S. Technologies Pcl\YE\SET\"/>
    </mc:Choice>
  </mc:AlternateContent>
  <xr:revisionPtr revIDLastSave="0" documentId="13_ncr:1_{29CDF1A1-CBC6-438D-B6A2-18888F8E7714}" xr6:coauthVersionLast="47" xr6:coauthVersionMax="47" xr10:uidLastSave="{00000000-0000-0000-0000-000000000000}"/>
  <bookViews>
    <workbookView xWindow="28680" yWindow="-120" windowWidth="29040" windowHeight="15720" tabRatio="619" firstSheet="1" activeTab="2" xr2:uid="{00000000-000D-0000-FFFF-FFFF00000000}"/>
  </bookViews>
  <sheets>
    <sheet name="BL (2)" sheetId="16" state="hidden" r:id="rId1"/>
    <sheet name="BL7-9" sheetId="1" r:id="rId2"/>
    <sheet name="PL10-11" sheetId="8" r:id="rId3"/>
    <sheet name="EPS" sheetId="22" state="hidden" r:id="rId4"/>
    <sheet name="SH12" sheetId="27" r:id="rId5"/>
    <sheet name="SH13" sheetId="24" r:id="rId6"/>
    <sheet name="BL6-9 (2)" sheetId="17" state="hidden" r:id="rId7"/>
    <sheet name="SH14" sheetId="28" r:id="rId8"/>
    <sheet name="SH15" sheetId="26" r:id="rId9"/>
    <sheet name="cf16-18" sheetId="21" r:id="rId10"/>
    <sheet name="งบกระแสเงินสด " sheetId="18" state="hidden" r:id="rId11"/>
  </sheets>
  <definedNames>
    <definedName name="_xlnm.Print_Area" localSheetId="0">'BL (2)'!$A$1:$J$84</definedName>
    <definedName name="_xlnm.Print_Area" localSheetId="6">'BL6-9 (2)'!$A$1:$J$116</definedName>
    <definedName name="_xlnm.Print_Area" localSheetId="1">'BL7-9'!$A$1:$J$93</definedName>
    <definedName name="_xlnm.Print_Area" localSheetId="9">'cf16-18'!$A$1:$I$132</definedName>
    <definedName name="_xlnm.Print_Area" localSheetId="2">'PL10-11'!$A$1:$I$82</definedName>
    <definedName name="_xlnm.Print_Area" localSheetId="4">'SH12'!$A$1:$AA$40</definedName>
    <definedName name="_xlnm.Print_Area" localSheetId="5">'SH13'!$A$1:$AE$41</definedName>
    <definedName name="_xlnm.Print_Area" localSheetId="7">'SH14'!$A$1:$Y$39</definedName>
    <definedName name="_xlnm.Print_Area" localSheetId="8">'SH15'!$A$1:$AC$39</definedName>
    <definedName name="_xlnm.Print_Area" localSheetId="10">'งบกระแสเงินสด '!$A$1:$K$79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1" l="1"/>
  <c r="C26" i="8"/>
  <c r="C28" i="8"/>
  <c r="C24" i="21" s="1"/>
  <c r="G26" i="8" l="1"/>
  <c r="H21" i="1"/>
  <c r="G23" i="21" l="1"/>
  <c r="D11" i="1"/>
  <c r="D60" i="1"/>
  <c r="D20" i="1"/>
  <c r="H22" i="1"/>
  <c r="C17" i="21"/>
  <c r="E22" i="21"/>
  <c r="I22" i="21"/>
  <c r="C23" i="21"/>
  <c r="E23" i="21"/>
  <c r="I23" i="21"/>
  <c r="C33" i="21"/>
  <c r="C42" i="21"/>
  <c r="C43" i="21"/>
  <c r="C44" i="21"/>
  <c r="G46" i="21"/>
  <c r="E73" i="21"/>
  <c r="C77" i="21"/>
  <c r="E77" i="21"/>
  <c r="C84" i="21"/>
  <c r="E84" i="21"/>
  <c r="G84" i="21"/>
  <c r="I84" i="21"/>
  <c r="C100" i="21"/>
  <c r="E100" i="21"/>
  <c r="G100" i="21"/>
  <c r="I100" i="21"/>
  <c r="G125" i="21"/>
  <c r="C131" i="21"/>
  <c r="E131" i="21"/>
  <c r="E134" i="21" s="1"/>
  <c r="G131" i="21"/>
  <c r="G134" i="21" s="1"/>
  <c r="I131" i="21"/>
  <c r="I134" i="21" s="1"/>
  <c r="C134" i="21"/>
  <c r="G25" i="8" l="1"/>
  <c r="G22" i="21" s="1"/>
  <c r="J17" i="1" l="1"/>
  <c r="J32" i="1"/>
  <c r="G19" i="8"/>
  <c r="C20" i="8"/>
  <c r="G18" i="26" l="1"/>
  <c r="Q18" i="26"/>
  <c r="Y19" i="28"/>
  <c r="S36" i="26"/>
  <c r="Q37" i="24"/>
  <c r="Y37" i="24"/>
  <c r="S37" i="24" l="1"/>
  <c r="C79" i="8" l="1"/>
  <c r="C74" i="8"/>
  <c r="H45" i="1" l="1"/>
  <c r="O18" i="24" l="1"/>
  <c r="Q18" i="24" s="1"/>
  <c r="G18" i="24"/>
  <c r="H55" i="1"/>
  <c r="M39" i="24" l="1"/>
  <c r="K39" i="24"/>
  <c r="I39" i="24"/>
  <c r="E39" i="24"/>
  <c r="O34" i="24"/>
  <c r="G34" i="24"/>
  <c r="AC27" i="24"/>
  <c r="Y27" i="24"/>
  <c r="U27" i="24"/>
  <c r="S27" i="24"/>
  <c r="Q27" i="24"/>
  <c r="O27" i="24"/>
  <c r="M27" i="24"/>
  <c r="K27" i="24"/>
  <c r="I27" i="24"/>
  <c r="G27" i="24"/>
  <c r="E27" i="24"/>
  <c r="O20" i="24"/>
  <c r="O29" i="24" s="1"/>
  <c r="O39" i="24" s="1"/>
  <c r="G20" i="24"/>
  <c r="Q33" i="26"/>
  <c r="O33" i="26"/>
  <c r="K33" i="26"/>
  <c r="I33" i="26"/>
  <c r="G33" i="26"/>
  <c r="O28" i="26"/>
  <c r="K28" i="26"/>
  <c r="I28" i="26"/>
  <c r="G29" i="24" l="1"/>
  <c r="G39" i="24" s="1"/>
  <c r="O36" i="28" l="1"/>
  <c r="U36" i="28" s="1"/>
  <c r="Y36" i="28" s="1"/>
  <c r="O14" i="26"/>
  <c r="O38" i="26" s="1"/>
  <c r="K14" i="26"/>
  <c r="K38" i="26" s="1"/>
  <c r="I14" i="26"/>
  <c r="I38" i="26" s="1"/>
  <c r="E14" i="26"/>
  <c r="U32" i="28"/>
  <c r="U33" i="28" s="1"/>
  <c r="O31" i="28"/>
  <c r="O33" i="28" s="1"/>
  <c r="M19" i="27"/>
  <c r="W19" i="27" s="1"/>
  <c r="AA19" i="27" s="1"/>
  <c r="L38" i="28"/>
  <c r="J38" i="28"/>
  <c r="Y37" i="28"/>
  <c r="W37" i="28"/>
  <c r="Y35" i="28"/>
  <c r="W35" i="28"/>
  <c r="M33" i="28"/>
  <c r="K33" i="28"/>
  <c r="J33" i="28"/>
  <c r="I33" i="28"/>
  <c r="G33" i="28"/>
  <c r="E33" i="28"/>
  <c r="W31" i="28"/>
  <c r="U28" i="28"/>
  <c r="S28" i="28"/>
  <c r="Q28" i="28"/>
  <c r="O28" i="28"/>
  <c r="M28" i="28"/>
  <c r="M38" i="28" s="1"/>
  <c r="K28" i="28"/>
  <c r="K38" i="28" s="1"/>
  <c r="I28" i="28"/>
  <c r="I38" i="28" s="1"/>
  <c r="G28" i="28"/>
  <c r="G38" i="28" s="1"/>
  <c r="E28" i="28"/>
  <c r="E38" i="28" s="1"/>
  <c r="Y26" i="28"/>
  <c r="U20" i="28"/>
  <c r="S20" i="28"/>
  <c r="Q20" i="28"/>
  <c r="W20" i="28" s="1"/>
  <c r="Y20" i="28" s="1"/>
  <c r="O20" i="28"/>
  <c r="M20" i="28"/>
  <c r="I20" i="28"/>
  <c r="G20" i="28"/>
  <c r="E20" i="28"/>
  <c r="W19" i="28"/>
  <c r="Y18" i="28"/>
  <c r="Y28" i="28" s="1"/>
  <c r="W18" i="28"/>
  <c r="W28" i="28" s="1"/>
  <c r="W14" i="28"/>
  <c r="Y14" i="28" s="1"/>
  <c r="M14" i="24"/>
  <c r="K14" i="24"/>
  <c r="I14" i="24"/>
  <c r="E14" i="24"/>
  <c r="Y31" i="27"/>
  <c r="Y32" i="27" s="1"/>
  <c r="O32" i="27" s="1"/>
  <c r="Q32" i="27"/>
  <c r="Q33" i="27" s="1"/>
  <c r="M31" i="27"/>
  <c r="M33" i="27" s="1"/>
  <c r="N59" i="27"/>
  <c r="I38" i="27"/>
  <c r="W37" i="27"/>
  <c r="AA37" i="27" s="1"/>
  <c r="U37" i="27"/>
  <c r="AA36" i="27"/>
  <c r="U36" i="27"/>
  <c r="U35" i="27"/>
  <c r="W35" i="27" s="1"/>
  <c r="AA35" i="27" s="1"/>
  <c r="S33" i="27"/>
  <c r="K33" i="27"/>
  <c r="I33" i="27"/>
  <c r="G33" i="27"/>
  <c r="E33" i="27"/>
  <c r="U31" i="27"/>
  <c r="Y28" i="27"/>
  <c r="S28" i="27"/>
  <c r="S38" i="27" s="1"/>
  <c r="I28" i="27"/>
  <c r="E28" i="27"/>
  <c r="E38" i="27" s="1"/>
  <c r="Y26" i="27"/>
  <c r="S26" i="27"/>
  <c r="Q26" i="27"/>
  <c r="Q28" i="27" s="1"/>
  <c r="O26" i="27"/>
  <c r="O28" i="27" s="1"/>
  <c r="M26" i="27"/>
  <c r="K26" i="27"/>
  <c r="K28" i="27" s="1"/>
  <c r="K38" i="27" s="1"/>
  <c r="I26" i="27"/>
  <c r="G26" i="27"/>
  <c r="G28" i="27" s="1"/>
  <c r="G38" i="27" s="1"/>
  <c r="E26" i="27"/>
  <c r="AA25" i="27"/>
  <c r="U24" i="27"/>
  <c r="W24" i="27" s="1"/>
  <c r="Y20" i="27"/>
  <c r="U20" i="27"/>
  <c r="Q20" i="27"/>
  <c r="O20" i="27"/>
  <c r="K20" i="27"/>
  <c r="I20" i="27"/>
  <c r="G20" i="27"/>
  <c r="E20" i="27"/>
  <c r="U19" i="27"/>
  <c r="W18" i="27"/>
  <c r="U18" i="27"/>
  <c r="W14" i="27"/>
  <c r="U14" i="27"/>
  <c r="I75" i="8"/>
  <c r="E21" i="8"/>
  <c r="Q32" i="28"/>
  <c r="S32" i="28"/>
  <c r="S33" i="28" s="1"/>
  <c r="S38" i="28" s="1"/>
  <c r="W14" i="26" s="1"/>
  <c r="C44" i="8"/>
  <c r="U32" i="27" l="1"/>
  <c r="W32" i="27" s="1"/>
  <c r="Y31" i="28"/>
  <c r="U38" i="28"/>
  <c r="Y14" i="26" s="1"/>
  <c r="O38" i="28"/>
  <c r="S14" i="26" s="1"/>
  <c r="W32" i="28"/>
  <c r="M20" i="27"/>
  <c r="M28" i="27"/>
  <c r="M38" i="27" s="1"/>
  <c r="Q14" i="24" s="1"/>
  <c r="Y32" i="28"/>
  <c r="W36" i="28"/>
  <c r="Q33" i="28"/>
  <c r="Q38" i="27"/>
  <c r="U14" i="24" s="1"/>
  <c r="U28" i="27"/>
  <c r="W26" i="27"/>
  <c r="W28" i="27" s="1"/>
  <c r="AA24" i="27"/>
  <c r="AA26" i="27" s="1"/>
  <c r="Y33" i="27"/>
  <c r="Y38" i="27" s="1"/>
  <c r="AC14" i="24" s="1"/>
  <c r="AA14" i="27"/>
  <c r="W31" i="27"/>
  <c r="W20" i="27"/>
  <c r="AA18" i="27"/>
  <c r="U26" i="27"/>
  <c r="Q38" i="28" l="1"/>
  <c r="U14" i="26" s="1"/>
  <c r="W33" i="28"/>
  <c r="W38" i="28" s="1"/>
  <c r="AA14" i="26" s="1"/>
  <c r="Y33" i="28"/>
  <c r="Y38" i="28" s="1"/>
  <c r="O33" i="27"/>
  <c r="O38" i="27" s="1"/>
  <c r="S14" i="24" s="1"/>
  <c r="AA20" i="27"/>
  <c r="AA28" i="27"/>
  <c r="AA31" i="27"/>
  <c r="U33" i="27" l="1"/>
  <c r="U38" i="27" s="1"/>
  <c r="Y14" i="24" s="1"/>
  <c r="AA32" i="27" l="1"/>
  <c r="AA33" i="27" s="1"/>
  <c r="W33" i="27"/>
  <c r="W38" i="27" s="1"/>
  <c r="AA14" i="24" s="1"/>
  <c r="AA38" i="27" l="1"/>
  <c r="AA31" i="26" l="1"/>
  <c r="Q19" i="24" l="1"/>
  <c r="Y32" i="26" l="1"/>
  <c r="W32" i="26"/>
  <c r="U32" i="26"/>
  <c r="U33" i="24"/>
  <c r="G21" i="8" l="1"/>
  <c r="C21" i="8"/>
  <c r="I21" i="8" l="1"/>
  <c r="AC14" i="26" l="1"/>
  <c r="I12" i="21" l="1"/>
  <c r="G12" i="21"/>
  <c r="C12" i="21"/>
  <c r="E12" i="21"/>
  <c r="I11" i="21"/>
  <c r="G11" i="21"/>
  <c r="E11" i="21"/>
  <c r="AA32" i="26"/>
  <c r="N38" i="26"/>
  <c r="AA37" i="26"/>
  <c r="AC37" i="26"/>
  <c r="AA36" i="26"/>
  <c r="AC36" i="26"/>
  <c r="AC35" i="26"/>
  <c r="AA35" i="26"/>
  <c r="Y33" i="26"/>
  <c r="W33" i="26"/>
  <c r="U33" i="26"/>
  <c r="M33" i="26"/>
  <c r="L33" i="26"/>
  <c r="L38" i="26" s="1"/>
  <c r="E33" i="26"/>
  <c r="AC32" i="26"/>
  <c r="Y28" i="26"/>
  <c r="W28" i="26"/>
  <c r="U28" i="26"/>
  <c r="S28" i="26"/>
  <c r="M28" i="26"/>
  <c r="E28" i="26"/>
  <c r="E38" i="26" s="1"/>
  <c r="AC26" i="26"/>
  <c r="Y20" i="26"/>
  <c r="W20" i="26"/>
  <c r="U20" i="26"/>
  <c r="S20" i="26"/>
  <c r="O20" i="26"/>
  <c r="K20" i="26"/>
  <c r="I20" i="26"/>
  <c r="E20" i="26"/>
  <c r="AA19" i="26"/>
  <c r="AC19" i="26" s="1"/>
  <c r="AA18" i="26"/>
  <c r="AC18" i="26" s="1"/>
  <c r="R60" i="24"/>
  <c r="Y38" i="24"/>
  <c r="AA38" i="24" s="1"/>
  <c r="AE38" i="24" s="1"/>
  <c r="Y36" i="24"/>
  <c r="AA36" i="24" s="1"/>
  <c r="AE36" i="24" s="1"/>
  <c r="W34" i="24"/>
  <c r="U34" i="24"/>
  <c r="U39" i="24" s="1"/>
  <c r="M34" i="24"/>
  <c r="K34" i="24"/>
  <c r="I34" i="24"/>
  <c r="E34" i="24"/>
  <c r="Y32" i="24"/>
  <c r="W29" i="24"/>
  <c r="W39" i="24" s="1"/>
  <c r="W27" i="24"/>
  <c r="U29" i="24"/>
  <c r="S29" i="24"/>
  <c r="M29" i="24"/>
  <c r="K29" i="24"/>
  <c r="I29" i="24"/>
  <c r="E29" i="24"/>
  <c r="AE26" i="24"/>
  <c r="AC29" i="24"/>
  <c r="AA25" i="24"/>
  <c r="AA27" i="24" s="1"/>
  <c r="AC20" i="24"/>
  <c r="U20" i="24"/>
  <c r="S20" i="24"/>
  <c r="Q20" i="24"/>
  <c r="Q29" i="24" s="1"/>
  <c r="M20" i="24"/>
  <c r="K20" i="24"/>
  <c r="I20" i="24"/>
  <c r="E20" i="24"/>
  <c r="Y19" i="24"/>
  <c r="Y18" i="24"/>
  <c r="AE14" i="24"/>
  <c r="E82" i="8"/>
  <c r="U38" i="26" l="1"/>
  <c r="W38" i="26"/>
  <c r="Y38" i="26"/>
  <c r="M38" i="26"/>
  <c r="AA19" i="24"/>
  <c r="AE19" i="24" s="1"/>
  <c r="Y29" i="24"/>
  <c r="AA33" i="26"/>
  <c r="AA20" i="26"/>
  <c r="AC20" i="26" s="1"/>
  <c r="AA28" i="26"/>
  <c r="Y20" i="24"/>
  <c r="AE25" i="24"/>
  <c r="AE27" i="24" s="1"/>
  <c r="AA18" i="24"/>
  <c r="AE37" i="24"/>
  <c r="AA38" i="26" l="1"/>
  <c r="AA20" i="24"/>
  <c r="AA29" i="24" s="1"/>
  <c r="AE18" i="24"/>
  <c r="AE20" i="24" l="1"/>
  <c r="AE29" i="24" s="1"/>
  <c r="J55" i="1" l="1"/>
  <c r="F55" i="1"/>
  <c r="D55" i="1"/>
  <c r="C11" i="21" l="1"/>
  <c r="C66" i="8" l="1"/>
  <c r="D64" i="1" l="1"/>
  <c r="D66" i="1" s="1"/>
  <c r="J88" i="1" l="1"/>
  <c r="F32" i="1"/>
  <c r="F17" i="1"/>
  <c r="H32" i="1" l="1"/>
  <c r="G17" i="22" l="1"/>
  <c r="B13" i="22"/>
  <c r="F13" i="22" s="1"/>
  <c r="F12" i="22"/>
  <c r="E12" i="22"/>
  <c r="E13" i="22" s="1"/>
  <c r="G8" i="22"/>
  <c r="F4" i="22"/>
  <c r="F3" i="22"/>
  <c r="F5" i="22" s="1"/>
  <c r="E3" i="22"/>
  <c r="E4" i="22" s="1"/>
  <c r="E5" i="22" s="1"/>
  <c r="F14" i="22" l="1"/>
  <c r="E14" i="22"/>
  <c r="G13" i="22"/>
  <c r="G3" i="22"/>
  <c r="G5" i="22" s="1"/>
  <c r="G7" i="22" s="1"/>
  <c r="G4" i="22"/>
  <c r="G12" i="22"/>
  <c r="G14" i="22" s="1"/>
  <c r="G16" i="22" s="1"/>
  <c r="G18" i="22" s="1"/>
  <c r="G9" i="22" l="1"/>
  <c r="I66" i="8" l="1"/>
  <c r="I44" i="8"/>
  <c r="E44" i="8"/>
  <c r="I14" i="8"/>
  <c r="E14" i="8"/>
  <c r="E23" i="8" s="1"/>
  <c r="E31" i="8" s="1"/>
  <c r="I68" i="8" l="1"/>
  <c r="I23" i="8"/>
  <c r="I31" i="8" s="1"/>
  <c r="E66" i="8"/>
  <c r="E68" i="8" s="1"/>
  <c r="E34" i="8" l="1"/>
  <c r="E75" i="8" s="1"/>
  <c r="I34" i="8"/>
  <c r="I9" i="21" s="1"/>
  <c r="I40" i="21" s="1"/>
  <c r="I50" i="21" s="1"/>
  <c r="I53" i="21" s="1"/>
  <c r="I103" i="21" s="1"/>
  <c r="I106" i="21" s="1"/>
  <c r="I108" i="21" s="1"/>
  <c r="I133" i="21" l="1"/>
  <c r="G107" i="21"/>
  <c r="E70" i="8"/>
  <c r="E80" i="8" s="1"/>
  <c r="E9" i="21"/>
  <c r="E40" i="21" s="1"/>
  <c r="E50" i="21" s="1"/>
  <c r="E53" i="21" s="1"/>
  <c r="E103" i="21" s="1"/>
  <c r="E106" i="21" s="1"/>
  <c r="E108" i="21" s="1"/>
  <c r="I70" i="8"/>
  <c r="I82" i="8"/>
  <c r="J90" i="1"/>
  <c r="F88" i="1"/>
  <c r="F90" i="1" s="1"/>
  <c r="AB38" i="27" s="1"/>
  <c r="J64" i="1"/>
  <c r="H64" i="1"/>
  <c r="F64" i="1"/>
  <c r="D32" i="1"/>
  <c r="H17" i="1"/>
  <c r="D17" i="1"/>
  <c r="AB33" i="27" l="1"/>
  <c r="C107" i="21"/>
  <c r="E133" i="21"/>
  <c r="I80" i="8"/>
  <c r="F66" i="1"/>
  <c r="F92" i="1" s="1"/>
  <c r="D34" i="1"/>
  <c r="F34" i="1"/>
  <c r="H34" i="1"/>
  <c r="H66" i="1"/>
  <c r="J34" i="1"/>
  <c r="J66" i="1"/>
  <c r="J92" i="1" s="1"/>
  <c r="J94" i="1" l="1"/>
  <c r="F94" i="1"/>
  <c r="G44" i="8" l="1"/>
  <c r="G66" i="8" l="1"/>
  <c r="G68" i="8" s="1"/>
  <c r="C68" i="8" l="1"/>
  <c r="G14" i="8" l="1"/>
  <c r="C14" i="8"/>
  <c r="C23" i="8" l="1"/>
  <c r="G23" i="8"/>
  <c r="G31" i="8" s="1"/>
  <c r="G34" i="8" s="1"/>
  <c r="C31" i="8" l="1"/>
  <c r="C34" i="8" s="1"/>
  <c r="G73" i="8"/>
  <c r="C75" i="8" l="1"/>
  <c r="C73" i="8" s="1"/>
  <c r="C9" i="21"/>
  <c r="C40" i="21" s="1"/>
  <c r="C50" i="21" s="1"/>
  <c r="C53" i="21" s="1"/>
  <c r="C103" i="21" s="1"/>
  <c r="C106" i="21" s="1"/>
  <c r="C108" i="21" s="1"/>
  <c r="C133" i="21" s="1"/>
  <c r="C70" i="8"/>
  <c r="C80" i="8" s="1"/>
  <c r="C78" i="8" s="1"/>
  <c r="G75" i="8"/>
  <c r="G82" i="8" s="1"/>
  <c r="G9" i="21"/>
  <c r="G40" i="21" s="1"/>
  <c r="G50" i="21" s="1"/>
  <c r="G53" i="21" s="1"/>
  <c r="G103" i="21" s="1"/>
  <c r="G106" i="21" s="1"/>
  <c r="G108" i="21" s="1"/>
  <c r="G133" i="21" s="1"/>
  <c r="G70" i="8"/>
  <c r="G80" i="8" s="1"/>
  <c r="G78" i="8" s="1"/>
  <c r="S31" i="26" l="1"/>
  <c r="S33" i="26" l="1"/>
  <c r="S38" i="26" s="1"/>
  <c r="H88" i="1" s="1"/>
  <c r="AC31" i="26"/>
  <c r="AC33" i="26" s="1"/>
  <c r="Q32" i="24"/>
  <c r="C82" i="8"/>
  <c r="Q34" i="24" l="1"/>
  <c r="Q39" i="24" s="1"/>
  <c r="AA32" i="24"/>
  <c r="N48" i="21" l="1"/>
  <c r="N46" i="21"/>
  <c r="N47" i="21" s="1"/>
  <c r="N42" i="21"/>
  <c r="K72" i="18" l="1"/>
  <c r="I72" i="18"/>
  <c r="E72" i="18"/>
  <c r="G72" i="18"/>
  <c r="K61" i="18"/>
  <c r="I61" i="18"/>
  <c r="G61" i="18"/>
  <c r="E61" i="18"/>
  <c r="K29" i="18"/>
  <c r="K40" i="18" s="1"/>
  <c r="K43" i="18" s="1"/>
  <c r="I29" i="18"/>
  <c r="I40" i="18" s="1"/>
  <c r="I43" i="18" s="1"/>
  <c r="G29" i="18"/>
  <c r="G40" i="18" s="1"/>
  <c r="G43" i="18" s="1"/>
  <c r="E29" i="18"/>
  <c r="E40" i="18" s="1"/>
  <c r="E43" i="18" s="1"/>
  <c r="K73" i="18" l="1"/>
  <c r="K75" i="18" s="1"/>
  <c r="K77" i="18" s="1"/>
  <c r="K92" i="18" s="1"/>
  <c r="E73" i="18"/>
  <c r="E75" i="18" s="1"/>
  <c r="E77" i="18" s="1"/>
  <c r="E91" i="18" s="1"/>
  <c r="G73" i="18"/>
  <c r="G75" i="18" s="1"/>
  <c r="G77" i="18" s="1"/>
  <c r="G92" i="18" s="1"/>
  <c r="I73" i="18"/>
  <c r="I75" i="18" s="1"/>
  <c r="I77" i="18" s="1"/>
  <c r="I91" i="18" s="1"/>
  <c r="H94" i="17" l="1"/>
  <c r="H35" i="17" s="1"/>
  <c r="H37" i="17" s="1"/>
  <c r="H86" i="17"/>
  <c r="F81" i="17"/>
  <c r="H80" i="17"/>
  <c r="H79" i="17"/>
  <c r="H78" i="17"/>
  <c r="H77" i="17"/>
  <c r="H76" i="17"/>
  <c r="F73" i="17"/>
  <c r="H70" i="17"/>
  <c r="H72" i="17"/>
  <c r="H71" i="17"/>
  <c r="H69" i="17"/>
  <c r="H68" i="17"/>
  <c r="H21" i="17"/>
  <c r="H20" i="17"/>
  <c r="H19" i="17"/>
  <c r="H18" i="17"/>
  <c r="H17" i="17"/>
  <c r="H13" i="17"/>
  <c r="H12" i="17"/>
  <c r="H11" i="17"/>
  <c r="H10" i="17"/>
  <c r="N114" i="17"/>
  <c r="L112" i="17"/>
  <c r="L114" i="17" s="1"/>
  <c r="L118" i="17" s="1"/>
  <c r="L107" i="17"/>
  <c r="L109" i="17" s="1"/>
  <c r="N96" i="17"/>
  <c r="L96" i="17"/>
  <c r="N78" i="17"/>
  <c r="N81" i="17" s="1"/>
  <c r="N73" i="17"/>
  <c r="N37" i="17"/>
  <c r="L37" i="17"/>
  <c r="L29" i="17"/>
  <c r="L48" i="17" s="1"/>
  <c r="L50" i="17" s="1"/>
  <c r="L22" i="17"/>
  <c r="N19" i="17"/>
  <c r="N22" i="17" s="1"/>
  <c r="N14" i="17"/>
  <c r="L14" i="17"/>
  <c r="D118" i="17"/>
  <c r="J114" i="17"/>
  <c r="F113" i="17"/>
  <c r="F112" i="17"/>
  <c r="P109" i="17"/>
  <c r="K109" i="17"/>
  <c r="F107" i="17"/>
  <c r="P116" i="17" s="1"/>
  <c r="J96" i="17"/>
  <c r="F96" i="17"/>
  <c r="D96" i="17"/>
  <c r="J78" i="17"/>
  <c r="J81" i="17" s="1"/>
  <c r="J73" i="17"/>
  <c r="F54" i="17"/>
  <c r="F48" i="17"/>
  <c r="P57" i="17" s="1"/>
  <c r="J37" i="17"/>
  <c r="F37" i="17"/>
  <c r="D37" i="17"/>
  <c r="D29" i="17"/>
  <c r="K50" i="17" s="1"/>
  <c r="F22" i="17"/>
  <c r="D22" i="17"/>
  <c r="J19" i="17"/>
  <c r="J22" i="17" s="1"/>
  <c r="J14" i="17"/>
  <c r="F14" i="17"/>
  <c r="D14" i="17"/>
  <c r="H56" i="16"/>
  <c r="H78" i="16"/>
  <c r="H79" i="16"/>
  <c r="H57" i="16"/>
  <c r="H55" i="16"/>
  <c r="H54" i="16"/>
  <c r="H49" i="16"/>
  <c r="H48" i="16"/>
  <c r="H47" i="16"/>
  <c r="H46" i="16"/>
  <c r="H45" i="16"/>
  <c r="H44" i="16"/>
  <c r="H43" i="16"/>
  <c r="H28" i="16"/>
  <c r="H27" i="16"/>
  <c r="H26" i="16"/>
  <c r="H25" i="16"/>
  <c r="H24" i="16"/>
  <c r="H23" i="16"/>
  <c r="H22" i="16"/>
  <c r="H21" i="16"/>
  <c r="L13" i="16"/>
  <c r="L18" i="16" s="1"/>
  <c r="H11" i="16"/>
  <c r="H12" i="16"/>
  <c r="H14" i="16"/>
  <c r="H15" i="16"/>
  <c r="H16" i="16"/>
  <c r="H17" i="16"/>
  <c r="H10" i="16"/>
  <c r="N82" i="16"/>
  <c r="L82" i="16"/>
  <c r="N58" i="16"/>
  <c r="L58" i="16"/>
  <c r="N51" i="16"/>
  <c r="L51" i="16"/>
  <c r="N29" i="16"/>
  <c r="L29" i="16"/>
  <c r="N18" i="16"/>
  <c r="J82" i="16"/>
  <c r="D82" i="16"/>
  <c r="F80" i="16"/>
  <c r="F82" i="16" s="1"/>
  <c r="J58" i="16"/>
  <c r="F58" i="16"/>
  <c r="D58" i="16"/>
  <c r="J51" i="16"/>
  <c r="F51" i="16"/>
  <c r="D51" i="16"/>
  <c r="J29" i="16"/>
  <c r="F29" i="16"/>
  <c r="D29" i="16"/>
  <c r="J18" i="16"/>
  <c r="J31" i="16" s="1"/>
  <c r="F18" i="16"/>
  <c r="F31" i="16" s="1"/>
  <c r="D18" i="16"/>
  <c r="D31" i="16" s="1"/>
  <c r="F26" i="17" l="1"/>
  <c r="F29" i="17" s="1"/>
  <c r="L38" i="17"/>
  <c r="L53" i="17" s="1"/>
  <c r="L55" i="17" s="1"/>
  <c r="H96" i="17"/>
  <c r="F59" i="16"/>
  <c r="F84" i="16" s="1"/>
  <c r="L31" i="16"/>
  <c r="F38" i="17"/>
  <c r="J85" i="17"/>
  <c r="J88" i="17" s="1"/>
  <c r="J107" i="17" s="1"/>
  <c r="J109" i="17" s="1"/>
  <c r="F114" i="17"/>
  <c r="J59" i="16"/>
  <c r="H14" i="17"/>
  <c r="D59" i="16"/>
  <c r="D84" i="16" s="1"/>
  <c r="K84" i="16" s="1"/>
  <c r="J26" i="17"/>
  <c r="J29" i="17" s="1"/>
  <c r="J38" i="17" s="1"/>
  <c r="J53" i="17" s="1"/>
  <c r="J55" i="17" s="1"/>
  <c r="F53" i="17"/>
  <c r="F55" i="17" s="1"/>
  <c r="N85" i="17"/>
  <c r="N88" i="17" s="1"/>
  <c r="N107" i="17" s="1"/>
  <c r="N109" i="17" s="1"/>
  <c r="N116" i="17" s="1"/>
  <c r="N26" i="17"/>
  <c r="N29" i="17" s="1"/>
  <c r="N38" i="17" s="1"/>
  <c r="N53" i="17" s="1"/>
  <c r="N55" i="17" s="1"/>
  <c r="F85" i="17"/>
  <c r="F88" i="17" s="1"/>
  <c r="F97" i="17" s="1"/>
  <c r="H80" i="16"/>
  <c r="H82" i="16" s="1"/>
  <c r="H29" i="16"/>
  <c r="H51" i="16"/>
  <c r="H22" i="17"/>
  <c r="H26" i="17" s="1"/>
  <c r="H29" i="17" s="1"/>
  <c r="H38" i="17" s="1"/>
  <c r="H53" i="17" s="1"/>
  <c r="H55" i="17" s="1"/>
  <c r="H13" i="16"/>
  <c r="H18" i="16" s="1"/>
  <c r="N59" i="16"/>
  <c r="N84" i="16" s="1"/>
  <c r="H58" i="16"/>
  <c r="F50" i="17"/>
  <c r="N31" i="16"/>
  <c r="F109" i="17"/>
  <c r="J84" i="16"/>
  <c r="H81" i="17"/>
  <c r="L59" i="16"/>
  <c r="L84" i="16" s="1"/>
  <c r="H73" i="17"/>
  <c r="F116" i="17"/>
  <c r="D38" i="17"/>
  <c r="F118" i="17" l="1"/>
  <c r="J97" i="17"/>
  <c r="J118" i="17" s="1"/>
  <c r="J48" i="17"/>
  <c r="J50" i="17" s="1"/>
  <c r="J57" i="17" s="1"/>
  <c r="N48" i="17"/>
  <c r="N50" i="17" s="1"/>
  <c r="N57" i="17" s="1"/>
  <c r="N97" i="17"/>
  <c r="N118" i="17" s="1"/>
  <c r="H85" i="17"/>
  <c r="H88" i="17" s="1"/>
  <c r="H107" i="17" s="1"/>
  <c r="H31" i="16"/>
  <c r="H48" i="17"/>
  <c r="H50" i="17" s="1"/>
  <c r="H59" i="16"/>
  <c r="H84" i="16" s="1"/>
  <c r="J116" i="17"/>
  <c r="Q109" i="17"/>
  <c r="K57" i="17"/>
  <c r="K55" i="17"/>
  <c r="H97" i="17" l="1"/>
  <c r="H112" i="17" s="1"/>
  <c r="H114" i="17" s="1"/>
  <c r="H118" i="17" s="1"/>
  <c r="P84" i="16"/>
  <c r="Q57" i="17"/>
  <c r="Q116" i="17"/>
  <c r="H109" i="17"/>
  <c r="O109" i="17" s="1"/>
  <c r="R108" i="21" l="1"/>
  <c r="S108" i="21" l="1"/>
  <c r="S33" i="24" l="1"/>
  <c r="Y33" i="24" l="1"/>
  <c r="S34" i="24"/>
  <c r="S39" i="24" s="1"/>
  <c r="AC34" i="24"/>
  <c r="AE32" i="24"/>
  <c r="AC39" i="24" l="1"/>
  <c r="D89" i="1" s="1"/>
  <c r="Y34" i="24"/>
  <c r="Y39" i="24" s="1"/>
  <c r="AA33" i="24"/>
  <c r="AA34" i="24" l="1"/>
  <c r="AA39" i="24" s="1"/>
  <c r="AE33" i="24"/>
  <c r="AE34" i="24" s="1"/>
  <c r="AE39" i="24" l="1"/>
  <c r="D88" i="1" l="1"/>
  <c r="D90" i="1" s="1"/>
  <c r="D92" i="1" s="1"/>
  <c r="D94" i="1" s="1"/>
  <c r="G28" i="26"/>
  <c r="G38" i="26" s="1"/>
  <c r="AC28" i="26"/>
  <c r="AC38" i="26" s="1"/>
  <c r="H90" i="1"/>
  <c r="H92" i="1" s="1"/>
  <c r="H94" i="1" s="1"/>
  <c r="Q28" i="26" l="1"/>
  <c r="Q38" i="26" s="1"/>
</calcChain>
</file>

<file path=xl/sharedStrings.xml><?xml version="1.0" encoding="utf-8"?>
<sst xmlns="http://schemas.openxmlformats.org/spreadsheetml/2006/main" count="1059" uniqueCount="444">
  <si>
    <t>บริษัท สุรพลฟู้ดส์ จำกัด (มหาชน) และบริษัทย่อย</t>
  </si>
  <si>
    <t>งบการเงินรวม</t>
  </si>
  <si>
    <t>หมายเหตุ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</si>
  <si>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</si>
  <si>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</si>
  <si>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</si>
  <si>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</si>
  <si>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</si>
  <si>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</si>
  <si>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</si>
  <si>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</si>
  <si>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</si>
  <si>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</si>
  <si>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</si>
  <si>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</si>
  <si>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 xml:space="preserve">รายได้ </t>
  </si>
  <si>
    <t>รายได้อื่น</t>
  </si>
  <si>
    <t>รวมรายได้</t>
  </si>
  <si>
    <t>ค่าใช้จ่าย</t>
  </si>
  <si>
    <t xml:space="preserve">ต้นทุนขาย </t>
  </si>
  <si>
    <t>รวมค่าใช้จ่าย</t>
  </si>
  <si>
    <t>สินทรัพย์</t>
  </si>
  <si>
    <t>-</t>
  </si>
  <si>
    <t>ส่วนของ</t>
  </si>
  <si>
    <t>กระแสเงินสดจากกิจกรรมดำเนินงาน</t>
  </si>
  <si>
    <t>สินค้าคงเหลือ</t>
  </si>
  <si>
    <t>กระแสเงินสดจากกิจกรรมลงทุน</t>
  </si>
  <si>
    <t>กระแสเงินสดจากกิจกรรมจัดหาเงิน</t>
  </si>
  <si>
    <t xml:space="preserve">กำไรสะสม </t>
  </si>
  <si>
    <t xml:space="preserve">งบการเงินรวม </t>
  </si>
  <si>
    <t>ผู้ถือหุ้น</t>
  </si>
  <si>
    <t>ยังไม่ได้จัดสรร</t>
  </si>
  <si>
    <t>เงินกู้ยืมระยะยาวจากสถาบันการเงิน</t>
  </si>
  <si>
    <t>หนี้สินตามสัญญาเช่าการเงิน</t>
  </si>
  <si>
    <t>ทุนเรือนหุ้น</t>
  </si>
  <si>
    <t xml:space="preserve">   ทุนจดทะเบียน</t>
  </si>
  <si>
    <t xml:space="preserve">รายได้จากการขาย </t>
  </si>
  <si>
    <t>ที่ออกและ</t>
  </si>
  <si>
    <t>ชำระแล้ว</t>
  </si>
  <si>
    <t>รวมส่วนของ</t>
  </si>
  <si>
    <t>31 ธันวาคม</t>
  </si>
  <si>
    <t>(พันบาท)</t>
  </si>
  <si>
    <t>ภาษีเงินได้ค้างจ่าย</t>
  </si>
  <si>
    <t xml:space="preserve">   ทุนที่ออกและชำระแล้ว</t>
  </si>
  <si>
    <t xml:space="preserve">เงินลงทุนระยะยาวอื่น </t>
  </si>
  <si>
    <t xml:space="preserve">ที่ดิน อาคารและอุปกรณ์ </t>
  </si>
  <si>
    <t xml:space="preserve">สินทรัพย์ไม่มีตัวตน </t>
  </si>
  <si>
    <t>งบการเงินเฉพาะกิจการ</t>
  </si>
  <si>
    <t xml:space="preserve">ลูกหนี้การค้า </t>
  </si>
  <si>
    <t xml:space="preserve">เจ้าหนี้การค้า </t>
  </si>
  <si>
    <t>กำไรจากอัตราแลกเปลี่ยนสุทธิ</t>
  </si>
  <si>
    <t>เงินเบิกเกินบัญชีธนาคารและเงินกู้ยืม</t>
  </si>
  <si>
    <t>เงินปันผลรับ</t>
  </si>
  <si>
    <t>กำไรสะสม</t>
  </si>
  <si>
    <t xml:space="preserve">   ยังไม่ได้จัดสรร</t>
  </si>
  <si>
    <t>เงินลงทุนในบริษัทร่วม</t>
  </si>
  <si>
    <t>เงินลงทุนในบริษัทย่อย</t>
  </si>
  <si>
    <t>ค่าใช้จ่ายในการบริหาร</t>
  </si>
  <si>
    <t>ค่าใช้จ่ายในการขาย</t>
  </si>
  <si>
    <t>ต้นทุนทางการเงิน</t>
  </si>
  <si>
    <t>ขาดทุนจากอัตราแลกเปลี่ยนสุทธิ</t>
  </si>
  <si>
    <t>หนี้สินตามสัญญาเช่าการเงินที่ถึงกำหนด</t>
  </si>
  <si>
    <t xml:space="preserve">   ชำระภายในหนึ่งปี</t>
  </si>
  <si>
    <t xml:space="preserve">   จัดสรรแล้ว</t>
  </si>
  <si>
    <t xml:space="preserve">      ทุนสำรองตามกฎหมาย</t>
  </si>
  <si>
    <t>งบแสดงฐานะการเงิน</t>
  </si>
  <si>
    <t>ส่วนได้เสียที่ไม่มีอำนาจควบคุม</t>
  </si>
  <si>
    <t>7</t>
  </si>
  <si>
    <t>องค์ประกอบอื่น</t>
  </si>
  <si>
    <t>ส่วนได้เสียที่</t>
  </si>
  <si>
    <t>ควบคุม</t>
  </si>
  <si>
    <t>ไม่มีอำนาจ</t>
  </si>
  <si>
    <t>ทุนสำรอง</t>
  </si>
  <si>
    <t xml:space="preserve">ตามกฎหมาย </t>
  </si>
  <si>
    <t xml:space="preserve">   กำไร</t>
  </si>
  <si>
    <t xml:space="preserve">   กำไรขาดทุนเบ็ดเสร็จอื่น</t>
  </si>
  <si>
    <t>อสังหาริมทรัพย์เพื่อการลงทุน</t>
  </si>
  <si>
    <t>ส่วนเกินมูลค่าหุ้น</t>
  </si>
  <si>
    <t xml:space="preserve">   ส่วนเกินมูลค่าหุ้นสามัญ</t>
  </si>
  <si>
    <t>องค์ประกอบอื่นของส่วนของผู้ถือหุ้น</t>
  </si>
  <si>
    <t xml:space="preserve">   การเปลี่ยนแปลงในส่วนได้เสียในบริษัทย่อย</t>
  </si>
  <si>
    <t xml:space="preserve">   เงินปันผลของบริษัทย่อยให้กับส่วนได้เสียที่ไม่มีอำนาจควบคุม</t>
  </si>
  <si>
    <t xml:space="preserve">   รวมการเปลี่ยนแปลงในส่วนได้เสียในบริษัทย่อย</t>
  </si>
  <si>
    <t>กำไรขาดทุนเบ็ดเสร็จอื่น</t>
  </si>
  <si>
    <t>ลูกหนี้อื่น</t>
  </si>
  <si>
    <t>เจ้าหนี้อื่น</t>
  </si>
  <si>
    <t>ส่วนของเงินกู้ยืมระยะยาวจากสถาบันการเงินที่ถึง</t>
  </si>
  <si>
    <t xml:space="preserve">   กำหนดชำระภายในหนึ่งปี</t>
  </si>
  <si>
    <t>รายได้จากการลงทุน</t>
  </si>
  <si>
    <t>รายการกับผู้ถือหุ้นที่บันทึกโดยตรงเข้าส่วนของผู้ถือหุ้น</t>
  </si>
  <si>
    <t>รวมรายการกับผู้ถือหุ้นที่บันทึกโดยตรงเข้าส่วนของผู้ถือหุ้น</t>
  </si>
  <si>
    <t>(ไม่ได้ตรวจสอบ)</t>
  </si>
  <si>
    <t>ภาระผูกพันผลประโยชน์พนักงาน</t>
  </si>
  <si>
    <t>รวมส่วนของผู้ถือหุ้น</t>
  </si>
  <si>
    <t>รวมหนี้สินและส่วนของผู้ถือหุ้น</t>
  </si>
  <si>
    <t>ส่วนที่เป็นของส่วนได้เสียที่ไม่มีอำนาจควบคุม</t>
  </si>
  <si>
    <t>การแบ่งปันกำไรขาดทุนเบ็ดเสร็จรวม</t>
  </si>
  <si>
    <t>หนี้สินและส่วนของผู้ถือหุ้น</t>
  </si>
  <si>
    <t>ส่วนของผู้ถือหุ้น</t>
  </si>
  <si>
    <t>รวม</t>
  </si>
  <si>
    <t>งบกำไรขาดทุนเบ็ดเสร็จ (ไม่ได้ตรวจสอบ)</t>
  </si>
  <si>
    <t>สำหรับงวดสามเดือนสิ้นสุด</t>
  </si>
  <si>
    <t>งบกระแสเงินสด (ไม่ได้ตรวจสอบ)</t>
  </si>
  <si>
    <t>4</t>
  </si>
  <si>
    <t>8</t>
  </si>
  <si>
    <t>เงินลงทุนชั่วคราว</t>
  </si>
  <si>
    <t>3</t>
  </si>
  <si>
    <t>สินทรัพย์ภาษีเงินได้รอการตัดบัญชี</t>
  </si>
  <si>
    <t>หนี้สินภาษีเงินได้รอการตัดบัญชี</t>
  </si>
  <si>
    <t xml:space="preserve">(ค่าใช้จ่าย) รายได้ภาษีเงินได้ </t>
  </si>
  <si>
    <t>6</t>
  </si>
  <si>
    <t>10</t>
  </si>
  <si>
    <t>11</t>
  </si>
  <si>
    <t>ส่วนแบ่งกำไรจากเงินลงทุนในบริษัทร่วม</t>
  </si>
  <si>
    <t>5</t>
  </si>
  <si>
    <t>9</t>
  </si>
  <si>
    <t>รวมส่วนของบริษัทใหญ่</t>
  </si>
  <si>
    <t>จากกิจการที่เกี่ยวข้องกัน</t>
  </si>
  <si>
    <t>กำไรสำหรับงวด</t>
  </si>
  <si>
    <t>กำไรขาดทุนเบ็ดเสร็จรวมสำหรับงวด</t>
  </si>
  <si>
    <t>เงินให้กู้ยืมระยะสั้นแก่และดอกเบี้ยค้างรับ</t>
  </si>
  <si>
    <t>30 มิถุนายน</t>
  </si>
  <si>
    <t>วันที่ 30 มิถุนายน</t>
  </si>
  <si>
    <t>ส่วนแบ่งกำไร (ขาดทุน) จากเงินลงทุนในบริษัทร่วม</t>
  </si>
  <si>
    <t>การตีมูลค่าที่ดินใหม่</t>
  </si>
  <si>
    <t>สำหรับงวดหกเดือนสิ้นสุด</t>
  </si>
  <si>
    <t>3, 6</t>
  </si>
  <si>
    <t>รายการที่อาจถูกจัดประเภทรายการใหม่</t>
  </si>
  <si>
    <t xml:space="preserve">   เข้าไปไว้ในกำไรหรือขาดทุน</t>
  </si>
  <si>
    <t xml:space="preserve">   ผลต่างจากการเปลี่ยนแปลงในมูลค่ายุติธรรม</t>
  </si>
  <si>
    <t xml:space="preserve">      ของเงินลงทุนเผื่อขาย</t>
  </si>
  <si>
    <t>กำไร (ขาดทุน) เบ็ดเสร็จอื่นสำหรับงวด - สุทธิจากภาษี</t>
  </si>
  <si>
    <t>การแบ่งปันกำไร</t>
  </si>
  <si>
    <t xml:space="preserve">   ส่วนที่เป็นของบริษัทใหญ่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</si>
  <si>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</si>
  <si>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กำไรก่อนภาษีเงินได้</t>
  </si>
  <si>
    <t>14</t>
  </si>
  <si>
    <t>13</t>
  </si>
  <si>
    <t xml:space="preserve">   ซื้อหุ้นของบริษัทย่อยจากส่วนได้เสียที่ไม่มีอำนาจควบคุม</t>
  </si>
  <si>
    <t xml:space="preserve"> -</t>
  </si>
  <si>
    <t>เงินปันผลค้างรับ</t>
  </si>
  <si>
    <t xml:space="preserve">เงินกู้ยืมระยะสั้นจากสถาบันการเงิน </t>
  </si>
  <si>
    <t>3,6</t>
  </si>
  <si>
    <t>ส่วนที่เป็นของบริษัทใหญ่</t>
  </si>
  <si>
    <t xml:space="preserve">   การลดสัดส่วนของส่วนได้เสียของบริษัทในบริษัทย่อย</t>
  </si>
  <si>
    <t xml:space="preserve">      โดยอำนาจควบคุมไม่เปลี่ยนแปลง</t>
  </si>
  <si>
    <t>31 มีนาคม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</si>
  <si>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</si>
  <si>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</si>
  <si>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ต้นทุนในการจัดจำหน่าย</t>
  </si>
  <si>
    <t xml:space="preserve">สินค้าคงเหลือ  </t>
  </si>
  <si>
    <t xml:space="preserve">ที่ดิน อาคารและอุปกรณ์  </t>
  </si>
  <si>
    <t>เจ้าหนี้การค้า</t>
  </si>
  <si>
    <t>ส่วนของเงินกู้ยืมระยะยาวจากสถาบันการเงิน</t>
  </si>
  <si>
    <t xml:space="preserve">   ที่ถึงกำหนดชำระภายในหนึ่งปี</t>
  </si>
  <si>
    <t xml:space="preserve">   ยังไม่ได้จัดสรร </t>
  </si>
  <si>
    <t>ปรับรายการที่กระทบกำไร (ขาดทุน) เป็นเงินสดรับ (จ่าย)</t>
  </si>
  <si>
    <t xml:space="preserve">   จัดสรรเป็นทุนสำรองตามกฎหมาย</t>
  </si>
  <si>
    <t>บริษัท ที.เค.เอส. เทคโนโลยี จำกัด (มหาชน) และบริษัทย่อย</t>
  </si>
  <si>
    <t>สำหรับงวดสามเดือน สิ้นสุดวันที่ 31 มีนาคม 2561</t>
  </si>
  <si>
    <t>ค่าเสื่อมราคาอสังหาริมทรัพย์เพื่อการลงทุน</t>
  </si>
  <si>
    <t>ค่าเสื่อมราคาอาคารและอุปกรณ์</t>
  </si>
  <si>
    <t>ค่าตัดจำหน่ายสินทรัพย์ไม่มีตัวตนอื่น</t>
  </si>
  <si>
    <t xml:space="preserve">(รายการโอนกลับ)ขาดทุนจากมูลค่าสินค้าคงเหลือลดลงและสินค้าไม่เคลื่อนไหว </t>
  </si>
  <si>
    <t>(กำไร)ขาดทุนจากการจำหน่ายที่ดิน อาคารและอุปกรณ์</t>
  </si>
  <si>
    <t>(กำไร)ขาดทุนจากอัตราแลกเปลี่ยนที่ยังไม่เกิดขึ้นจริง</t>
  </si>
  <si>
    <t>(กำไร)ขาดทุนจากการขายหลักทรัพย์เพื่อค้า</t>
  </si>
  <si>
    <t>(กำไร)ขาดทุนจากการวัดมูลค่าหลักทรัพย์เพื่อค้า</t>
  </si>
  <si>
    <t>ค่าใช้จ่ายผลประโยชน์ของพนักงาน</t>
  </si>
  <si>
    <t xml:space="preserve">ส่วนแบ่ง(กำไร)ขาดทุนในบริษัทย่อย </t>
  </si>
  <si>
    <t>ส่วนแบ่ง(กำไร)ขาดทุนในบริษัทร่วม และการร่วมค้า</t>
  </si>
  <si>
    <t xml:space="preserve">กำไร(ขาดทุน)ในยอดคงค้างระหว่างกันกับบริษัทย่อย </t>
  </si>
  <si>
    <t xml:space="preserve">กำไร(ขาดทุน)ในยอดคงค้างระหว่างกันกับบริษัทร่วม และการร่วมค้า </t>
  </si>
  <si>
    <t>รายได้เงินปันผล</t>
  </si>
  <si>
    <t>รายได้ดอกเบี้ย</t>
  </si>
  <si>
    <t>ค่าใช้จ่ายดอกเบี้ย</t>
  </si>
  <si>
    <t xml:space="preserve">ค่าธรรมเนียมในการจัดหาเงินกู้ 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</si>
  <si>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</si>
  <si>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</si>
  <si>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เงินสดจ่ายซื้อหลักทรัพย์เพื่อค้า</t>
  </si>
  <si>
    <t>เงินสดรับจากการขายหลักทรัพย์เพื่อค้า</t>
  </si>
  <si>
    <t>ลูกหนี้การค้าและลูกหนี้หมุนเวียนอื่น</t>
  </si>
  <si>
    <t>หนี้สินดำเนินงานเพิ่มขึ้น(ลดลง)</t>
  </si>
  <si>
    <t>เจ้าหนี้การค้าและเจ้าหนี้หมุนเวียนอื่น</t>
  </si>
  <si>
    <t xml:space="preserve">ประมาณการหนี้สินไม่หมุนเวียนสำหรับผลประโยชน์พนักงาน </t>
  </si>
  <si>
    <t>หนี้สินไม่หมุนเวียนอื่น</t>
  </si>
  <si>
    <t>เงินสดรับ(จ่าย)จากการดำเนินงาน</t>
  </si>
  <si>
    <t>เงินสดรับจากดอกเบี้ย</t>
  </si>
  <si>
    <t>เงินสดจ่ายในภาษีเงินได้</t>
  </si>
  <si>
    <t>เงินสดสุทธิได้มาจาก(ใช้ไปใน)กิจกรรมดำเนินงาน</t>
  </si>
  <si>
    <t>เงินสดจ่ายในเงินฝากสถาบันการเงินที่ใช้เป็นหลักประกัน</t>
  </si>
  <si>
    <t>เงินสดจ่ายเพื่อซื้อเงินลงทุนเผื่อขาย</t>
  </si>
  <si>
    <t>เงินสดจ่ายเพื่อซื้อธุรกิจ</t>
  </si>
  <si>
    <t xml:space="preserve">เงินสดจ่ายเพื่อซื้อส่วนได้เสียในการร่วมค้า 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</si>
  <si>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</si>
  <si>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</si>
  <si>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เงินสดจ่ายเพื่อซื้อสินทรัพย์ไม่มีตัวตนอื่น</t>
  </si>
  <si>
    <t>เงินสดสุทธิได้มาจาก(ใช้ไปใน)กิจกรรมลงทุน</t>
  </si>
  <si>
    <t>เงินสดรับจากเงินกู้ยืมระยะสั้น</t>
  </si>
  <si>
    <t>เงินสดจ่ายในเงินกู้ยืมระยะสั้น</t>
  </si>
  <si>
    <t>เงินสดรับจากเงินกู้ยืมระยะยาว</t>
  </si>
  <si>
    <t>เงินสดจ่ายในเงินกู้ยืมระยะยาว</t>
  </si>
  <si>
    <t>เงินสดจ่ายในหนี้สินตามสัญญาเช่าการเงิน</t>
  </si>
  <si>
    <t>เงินสดจ่ายในเจ้าหนี้ค่าสินทรัพย์</t>
  </si>
  <si>
    <t>เงินสดจ่ายในดอกเบี้ย</t>
  </si>
  <si>
    <t xml:space="preserve">เงินสดจ่ายในค่าธรรมเนียมในการจัดหาเงินกู้ </t>
  </si>
  <si>
    <t>เงินสดรับจากการออกหุ้นสามัญ</t>
  </si>
  <si>
    <t>เงินสดสุทธิได้มาจาก(ใช้ไปใน)กิจกรรมจัดหาเงิน</t>
  </si>
  <si>
    <t xml:space="preserve">เงินสดและรายการเทียบเท่าเงินสดเพิ่มขึ้น(ลดลง)สุทธิก่อนผลกระทบของอัตราแลกเปลี่ยน </t>
  </si>
  <si>
    <t xml:space="preserve">ผลกระทบของอัตราแลกเปลี่ยนที่มีต่อเงินสดและรายการเทียบเท่าเงินสด </t>
  </si>
  <si>
    <t>เงินสดและรายการเทียบเท่าเงินสดเพิ่มขึ้น(ลดลง)สุทธิ</t>
  </si>
  <si>
    <t>สำหรับงวดสามเดือนสิ้นสุดวันที่</t>
  </si>
  <si>
    <t>สำหรับงวดสามเดือน สิ้นสุดวันที่ 31 มีนาคม 2562</t>
  </si>
  <si>
    <t xml:space="preserve">กำไร (ขาดทุน) สำหรับงวด </t>
  </si>
  <si>
    <t>รายได้จากการขายและการให้บริการ</t>
  </si>
  <si>
    <t>ต้นทุนขายและต้นทุนการให้บริการ</t>
  </si>
  <si>
    <t>หุ้นทุนซื้อคืน</t>
  </si>
  <si>
    <t>ส่วนเกินมูลค่า</t>
  </si>
  <si>
    <t>หุ้นสามัญ</t>
  </si>
  <si>
    <t>และการร่วมค้า</t>
  </si>
  <si>
    <t xml:space="preserve">ส่วนแบ่งกำไร </t>
  </si>
  <si>
    <t>ดอกเบี้ยรับ</t>
  </si>
  <si>
    <t>การเปลี่ยนแปลงในสินทรัพย์และหนี้สินดำเนินงาน</t>
  </si>
  <si>
    <t>ลูกหนี้การค้า</t>
  </si>
  <si>
    <t>เงินสดรับจากเงินกู้ยืมระยะสั้นจากสถาบันการเงิน</t>
  </si>
  <si>
    <t>ดอกเบี้ยจ่าย</t>
  </si>
  <si>
    <t>รายการที่ไม่ใช่เงินสด</t>
  </si>
  <si>
    <t>หัก สินทรัพย์ที่ได้มาโดยทำสัญญาเช่าการเงิน</t>
  </si>
  <si>
    <t>จ่ายล่วงหน้าค่าสินทรัพย์</t>
  </si>
  <si>
    <t>ดอกเบี้ยที่บันทึกเป็นต้นทุนของสินทรัพย์</t>
  </si>
  <si>
    <t>(เพิ่มขึ้น) ลดลงในเจ้าหนี้เงินประกัน</t>
  </si>
  <si>
    <t>กำไรจากการจำหน่ายสินทรัพย์</t>
  </si>
  <si>
    <t>Trade AR</t>
  </si>
  <si>
    <t>Other AR</t>
  </si>
  <si>
    <t>Trade AP</t>
  </si>
  <si>
    <t>Other AP</t>
  </si>
  <si>
    <t xml:space="preserve">การแบ่งปันกำไร </t>
  </si>
  <si>
    <t>เงินสดรับจากการกู้ยืมระยะสั้นจากบริษัทย่อย</t>
  </si>
  <si>
    <t xml:space="preserve">   เงินทุนที่ได้รับจากผู้ถือหุ้น</t>
  </si>
  <si>
    <t xml:space="preserve">    การได้มาซึ่งส่วนได้เสียที่ไม่มีอำนาจควบคุม</t>
  </si>
  <si>
    <t>ประมาณการหนี้สินไม่หมุนเวียน</t>
  </si>
  <si>
    <t xml:space="preserve">   สำหรับผลประโยชน์พนักงาน</t>
  </si>
  <si>
    <t>เงินสดจ่ายชำระเจ้าหนี้ค่าสินทรัพย์</t>
  </si>
  <si>
    <t>ปรับรายการที่กระทบกำไรเป็นเงินสดรับ (จ่าย)</t>
  </si>
  <si>
    <t>จ่ายผลประโยชน์พนักงาน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</si>
  <si>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</si>
  <si>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</si>
  <si>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</si>
  <si>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ประมาณการหนี้สินผลประโยชน์พนักงาน</t>
  </si>
  <si>
    <t>ค่าเสื่อมราคาและค่าตัดจำหน่าย</t>
  </si>
  <si>
    <t>ส่วนเกิน (ต่ำ) จาก</t>
  </si>
  <si>
    <t>การเปลี่ยนแปลง</t>
  </si>
  <si>
    <t>สัดส่วนใน</t>
  </si>
  <si>
    <t>บริษัทย่อย</t>
  </si>
  <si>
    <t>สินทรัพย์สิทธิการใช้</t>
  </si>
  <si>
    <t>ส่วนเกิน</t>
  </si>
  <si>
    <t>ส่วนเกินทุน</t>
  </si>
  <si>
    <t>ของบริษัทร่วม</t>
  </si>
  <si>
    <t>ที่ใช้วิธี</t>
  </si>
  <si>
    <t>ส่วนได้เสีย</t>
  </si>
  <si>
    <t>ผ่านกำไรขาดทุน</t>
  </si>
  <si>
    <t>ของส่วนของผู้ถือหุ้น</t>
  </si>
  <si>
    <t>ของบริษัทใหญ่</t>
  </si>
  <si>
    <t>ผลกระทบของอัตราแลกเปลี่ยนที่มีต่อเงินสดและ</t>
  </si>
  <si>
    <t xml:space="preserve">   รายการเทียบเท่าเงินสด</t>
  </si>
  <si>
    <t xml:space="preserve">หนี้สินตามสัญญาเช่า </t>
  </si>
  <si>
    <t>ลูกหนี้หมุนเวียนอื่น</t>
  </si>
  <si>
    <t>เจ้าหนี้หมุนเวียนอื่น</t>
  </si>
  <si>
    <t>สินทรัพย์ทางการเงินไม่หมุนเวียนอื่น</t>
  </si>
  <si>
    <t>เงินให้กู้ยืมแก่กิจการที่เกี่ยวข้องกัน</t>
  </si>
  <si>
    <t>เงินสดจ่ายเพื่อชำระหนี้สินตามสัญญาเช่า</t>
  </si>
  <si>
    <t xml:space="preserve">  ก่อนผลกระทบของอัตราแลกเปลี่ยน</t>
  </si>
  <si>
    <t>ส่วนเกินมูลค่าหุ้นสามัญ</t>
  </si>
  <si>
    <t xml:space="preserve">   กำไรหรือขาดทุนในภายหลัง - สุทธิจากภาษี</t>
  </si>
  <si>
    <t>มูลค่าหุ้นสามัญ</t>
  </si>
  <si>
    <t>ส่วนแบ่งกำไรของการร่วมค้าและบริษัทร่วมที่ใช้วิธีส่วนได้เสีย</t>
  </si>
  <si>
    <t>รวมรายการที่จะไม่ถูกจัดประเภทใหม่ไว้ใน</t>
  </si>
  <si>
    <t xml:space="preserve">   วัดมูลค่าด้วยมูลค่ายุติธรรมผ่านกำไรขาดทุนเบ็ดเสร็จอื่น</t>
  </si>
  <si>
    <t>รายการที่จะไม่ถูกจัดประเภทใหม่ไว้ในกำไรหรือขาดทุนในภายหลัง</t>
  </si>
  <si>
    <t>เบ็ดเสร็จอื่น</t>
  </si>
  <si>
    <t xml:space="preserve">   เงินปันผลจ่าย</t>
  </si>
  <si>
    <t>เงินสดรับจากเงินปันผล</t>
  </si>
  <si>
    <t>รายการที่อาจถูกจัดประเภทใหม่ไว้ในกำไรหรือขาดทุนในภายหลัง</t>
  </si>
  <si>
    <t>ผลขาดทุนจากการวัดมูลค่าเงินลงทุนเผื่อขาย</t>
  </si>
  <si>
    <t>รวมรายการที่อาจถูกจัดประเภทใหม่ไว้ในกำไร</t>
  </si>
  <si>
    <t>ภาษีเงินได้ของรายการที่อาจถูกจัดประเภทใหม่</t>
  </si>
  <si>
    <t xml:space="preserve">   ไว้ในกำไรหรือขาดทุนในภายหลัง</t>
  </si>
  <si>
    <t>มูลค่าหุ้นจากการ</t>
  </si>
  <si>
    <t>โอนแลกหุ้น</t>
  </si>
  <si>
    <t>ที่กำหนดให้วัดมูลค่า</t>
  </si>
  <si>
    <t>ด้วยมูลค่ายุติธรรม</t>
  </si>
  <si>
    <t>เงินลงทุนในตราสารทุน</t>
  </si>
  <si>
    <t>การร่วมค้าที่ใช้</t>
  </si>
  <si>
    <t>วิธีส่วนได้เสีย</t>
  </si>
  <si>
    <t>โดยอำนาจควบคุมไม่เปลี่ยนแปลง</t>
  </si>
  <si>
    <t>เงินสดรับจากการจำหน่ายอาคารและอุปกรณ์</t>
  </si>
  <si>
    <t>ส่วนแบ่งกำไรขาดทุนเบ็ดเสร็จอื่นในบริษัทย่อย</t>
  </si>
  <si>
    <t xml:space="preserve">   การจัดสรรส่วนทุนให้ผู้ถือหุ้น</t>
  </si>
  <si>
    <t>ของบริษัทร่วมและ</t>
  </si>
  <si>
    <t>ภาษีเงินได้ของรายการที่จะไม่ถูกจัดประเภทใหม่</t>
  </si>
  <si>
    <t>เงินลงทุนในบริษัทร่วมและการร่วมค้า</t>
  </si>
  <si>
    <t>เงินให้กู้ยืมระยะยาวแก่พนักงาน</t>
  </si>
  <si>
    <t>ภาษีเงินได้หัก ณ ที่จ่ายขอคืน</t>
  </si>
  <si>
    <t xml:space="preserve"> ขาดทุนเบ็ดเสร็จอื่น</t>
  </si>
  <si>
    <t>โอนไปกำไรสะสม</t>
  </si>
  <si>
    <t>ของบริษัทย่อย</t>
  </si>
  <si>
    <t>ผลกำไรจากการวัดมูลค่าใหม่</t>
  </si>
  <si>
    <t>ผลขาดทุนจากการด้อยค่าเงินให้กู้ยืม</t>
  </si>
  <si>
    <t>ส่วนแบ่งกำไรขาดทุนเบ็ดเสร็จอื่นของการร่วมค้าและบริษัทร่วม</t>
  </si>
  <si>
    <t xml:space="preserve">  ที่ใช้วิธีส่วนได้เสีย </t>
  </si>
  <si>
    <t>เงินสดและรายการเทียบเท่าเงินสด ณ วันที่ 1 มกราคม</t>
  </si>
  <si>
    <t>สินทรัพย์สิทธิการใช้เพิ่มขึ้น</t>
  </si>
  <si>
    <t>ผลขาดทุนจากการตัดจำหน่ายของอาคารและอุปกรณ์</t>
  </si>
  <si>
    <t>กำไรจากการปรับโครงสร้างธุรกิจ</t>
  </si>
  <si>
    <t>ผลขาดทุนจากการเลิกกิจการในร่วมค้า</t>
  </si>
  <si>
    <t>ลูกหนี้จากการขายบริษัทย่อย</t>
  </si>
  <si>
    <t>เจ้าหนี้จากการซื้อบริษัทย่อย</t>
  </si>
  <si>
    <t>เงินสดรับจากการขายเงินลงทุนในบริษัทย่อย</t>
  </si>
  <si>
    <t>เงินสดจ่ายเพื่อซื้อสินทรัพย์ทางการเงินไม่หมุนเวียนอื่น</t>
  </si>
  <si>
    <t>ผลกำไร (ขาดทุน) จาก</t>
  </si>
  <si>
    <t>สินทรัพย์ไม่มีตัวตน</t>
  </si>
  <si>
    <t>ส่วนของหนี้สินตามสัญญาเช่าที่ถึงกำหนด</t>
  </si>
  <si>
    <t>ส่วนเกินมูลค่าหุ้นทุนซื้อคืน</t>
  </si>
  <si>
    <t xml:space="preserve"> </t>
  </si>
  <si>
    <t>เงินกู้ยืมระยะสั้นจากสถาบันการเงิน</t>
  </si>
  <si>
    <t xml:space="preserve">  ที่ใช้วิธีส่วนได้เสีย - สุทธิจากภาษี</t>
  </si>
  <si>
    <t xml:space="preserve">   หรือขาดทุนในภายหลัง</t>
  </si>
  <si>
    <t xml:space="preserve">   ที่ใช้วิธีส่วนได้เสีย</t>
  </si>
  <si>
    <t xml:space="preserve">   เพิ่มหุ้นสามัญ (จ่ายหุ้นปันผล)</t>
  </si>
  <si>
    <t>ที่ใช้วิธีส่วนได้เสีย</t>
  </si>
  <si>
    <t>กำไรจากการยกเลิกสินทรัพย์สิทธิการใช้</t>
  </si>
  <si>
    <t>ภาษีเงินได้จ่ายออก</t>
  </si>
  <si>
    <t>ภาษีเงินได้รับคืน</t>
  </si>
  <si>
    <t xml:space="preserve">กระแสเงินสดสุทธิได้มาจาก (ใช้ไปใน) กิจกรรมดำเนินงาน </t>
  </si>
  <si>
    <t>เงินสดจ่ายเพื่อซื้อหุ้นเพิ่มทุนในบริษัทร่วม</t>
  </si>
  <si>
    <t>เงินสดจ่ายเพื่อซื้อเงินลงทุนในบริษัทย่อย</t>
  </si>
  <si>
    <t>เงินสดรับจากการยกเลิกสินทรัพย์สิทธิการใช้</t>
  </si>
  <si>
    <t>เงินปันผลจ่าย</t>
  </si>
  <si>
    <t>เงินสดและรายการเทียบเท่าเงินสดเพิ่มขึ้น (ลดลง) สุทธิ</t>
  </si>
  <si>
    <t>หนี้สินตามสัญญาเช่าที่ยกเลิกสัญญา</t>
  </si>
  <si>
    <t>หุ้นคงเหลือ</t>
  </si>
  <si>
    <t>สัดส่วน</t>
  </si>
  <si>
    <t>จำนวนหุ้นถัวเฉลี่ย</t>
  </si>
  <si>
    <t>ยอดคงเหลือต้นปี</t>
  </si>
  <si>
    <t>เพิ่มทุน</t>
  </si>
  <si>
    <t>ยอดคงเหลือสิ้นปี</t>
  </si>
  <si>
    <t>สำหรับงวด 9 เดือนสิ้นสุด 30 กันยายน 2565</t>
  </si>
  <si>
    <t>สำหรับงวด 3 เดือนสิ้นสุด 30 กันยายน 2565</t>
  </si>
  <si>
    <t>ขาดทุนจากการลดส่วนเงินลงทุนในบริษัทย่อย</t>
  </si>
  <si>
    <t>กำไรจากการขายสินทรัพย์ทางการเงินไม่หมุนเวียนอื่น</t>
  </si>
  <si>
    <t>เงินสดรับจากการขายสินทรัพย์ทางการเงินไม่หมุนเวียนอื่น</t>
  </si>
  <si>
    <t>ผลขาดทุนจากการด้อยค่าอาคารและอุปกรณ์ และสินทรัพย์ไม่มีตัวตน</t>
  </si>
  <si>
    <t>โอนไปกำไรหรือขาดทุน</t>
  </si>
  <si>
    <t xml:space="preserve">   รวมการจัดสรรส่วนทุนให้กับผู้ถือหุ้น</t>
  </si>
  <si>
    <t>วันที่ 31 ธันวาคม</t>
  </si>
  <si>
    <t>เงินสดและรายการเทียบเท่าเงินสด ณ วันที่ 31 ธันวาคม</t>
  </si>
  <si>
    <t>งบกระแสเงินสด</t>
  </si>
  <si>
    <t>เงินสดจ่ายเพื่อซื้ออสังหาริมทรัพย์เพื่อการลงทุน</t>
  </si>
  <si>
    <t>สำหรับปีสิ้นสุดวันที่</t>
  </si>
  <si>
    <t>สำหรับปีสิ้นสุด</t>
  </si>
  <si>
    <t>(บาท)</t>
  </si>
  <si>
    <t>งบกำไรขาดทุนเบ็ดเสร็จ</t>
  </si>
  <si>
    <t xml:space="preserve">งบกระแสเงินสด </t>
  </si>
  <si>
    <t>สินทรัพย์ทางการเงินหมุนเวียนอื่น</t>
  </si>
  <si>
    <t>กำไรสำหรับปี</t>
  </si>
  <si>
    <t>รวมกำไรขาดทุนเบ็ดเสร็จอื่นสำหรับปี - สุทธิจากภาษี</t>
  </si>
  <si>
    <t>กำไรขาดทุนเบ็ดเสร็จรวมสำหรับปี</t>
  </si>
  <si>
    <t>ผลขาดทุนจากการวัดมูลค่าใหม่ของผลประโยชน์พนักงานที่กำหนดไว้</t>
  </si>
  <si>
    <t>ภาษีเงินได้นิติบุคคลค้างจ่าย</t>
  </si>
  <si>
    <t xml:space="preserve">กระแสเงินสดสุทธิได้มาจาก (ใช้ไปใน) การดำเนินงาน </t>
  </si>
  <si>
    <t>เงินสดรับจากการเพิ่มทุนในบริษัทย่อย</t>
  </si>
  <si>
    <t>กำไรจากการจำหน่ายอสังหาริมทรัพย์เพื่อการลงทุน</t>
  </si>
  <si>
    <t>เงินสดรับจากการจำหน่ายอสังหาริมทรัพย์เพื่อการลงทุน</t>
  </si>
  <si>
    <t>กำไรขาดทุนเบ็ดเสร็จสำหรับปี</t>
  </si>
  <si>
    <t>23</t>
  </si>
  <si>
    <t>โอนไปสำรองตามกฎหมาย</t>
  </si>
  <si>
    <t>19</t>
  </si>
  <si>
    <t>22</t>
  </si>
  <si>
    <t>27</t>
  </si>
  <si>
    <t>16</t>
  </si>
  <si>
    <t>17, 25</t>
  </si>
  <si>
    <t>ขาดทุนจากการจำหน่ายสินทรัพย์ไม่มีตัวตน</t>
  </si>
  <si>
    <t>เงินสดรับจากการจำหน่ายสินทรัพย์ไม่มีตัวตน</t>
  </si>
  <si>
    <t>สำหรับปีสิ้นสุดวันที่ 31 ธันวาคม 2566</t>
  </si>
  <si>
    <t>ยอดคงเหลือ ณ วันที่ 1 มกราคม 2566</t>
  </si>
  <si>
    <t>ยอดคงเหลือ ณ วันที่ 31 ธันวาคม 2566</t>
  </si>
  <si>
    <t>กำไรจากการจำหน่ายตราสารอนุพันธ์</t>
  </si>
  <si>
    <t>เงินให้กู้ยืมระยะยาวแก่บุคคลอื่น</t>
  </si>
  <si>
    <t>เงินให้กู้ยืมระยะสั้นแก่กิจการที่เกี่ยวข้องกัน</t>
  </si>
  <si>
    <t>ส่วนแบ่งกำไรของบริษัทย่อยที่ใช้วิธีส่วนได้เสีย</t>
  </si>
  <si>
    <t>(ค่าใช้จ่าย) รายได้ภาษีเงินได้</t>
  </si>
  <si>
    <t>ผลขาดทุนจากเงินลงทุนในตราสารทุนที่กำหนดให้</t>
  </si>
  <si>
    <t>สินทรัพย์สิทธิการใช้ที่ยกเลิกสัญญา</t>
  </si>
  <si>
    <t>ค่าใช้จ่าย (รายได้) ภาษีเงินได้</t>
  </si>
  <si>
    <t>กำไรจากตราสารอนุพันธ์</t>
  </si>
  <si>
    <t>กระแสเงินสดสุทธิได้มาจากกิจกรรมลงทุน</t>
  </si>
  <si>
    <t>กระแสเงินสดสุทธิใช้ไปในกิจกรรมจัดหาเงิน</t>
  </si>
  <si>
    <t>อาคาร อุปกรณ์และสินทรัพย์ไม่มีตัวตนที่ซื้อระหว่างปีมีรายละเอียดดังนี้</t>
  </si>
  <si>
    <t>อาคาร อุปกรณ์และสินทรัพย์ไม่มีตัวตนที่ซื้อทั้งหมดในระหว่างปี</t>
  </si>
  <si>
    <t>ยอดซื้อสุทธิอาคาร อุปกรณ์และสินทรัพย์ไม่มีตัวตนที่จ่ายเป็นเงินสด</t>
  </si>
  <si>
    <t>เจ้าหนี้ค่าซื้ออาคาร อุปกรณ์ และสินทรัพย์ไม่มีตัวตน (เพิ่มขึ้น) ลดลง</t>
  </si>
  <si>
    <t>งบฐานะการเงิน</t>
  </si>
  <si>
    <t xml:space="preserve">งบการเปลี่ยนแปลงส่วนของผู้ถือหุ้น </t>
  </si>
  <si>
    <t>งบการเปลี่ยนแปลงส่วนของผู้ถือหุ้น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</si>
  <si>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</si>
  <si>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</si>
  <si>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</si>
  <si>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5, 7</t>
  </si>
  <si>
    <t>เงินให้กู้ยืมระยะสั้นแก่กิจการอื่น</t>
  </si>
  <si>
    <t>5, 18</t>
  </si>
  <si>
    <t>26</t>
  </si>
  <si>
    <t>30</t>
  </si>
  <si>
    <t>เงินสดจ่ายหุ้นทุนซื้อคืน</t>
  </si>
  <si>
    <t>เงินสดจ่ายในเงินปันผลของส่วนได้เสียที่ไม่มีอำนาจควมคุม</t>
  </si>
  <si>
    <t>เงินสดรับจากการออกหุ้นสามัญของส่วนได้เสียที่ไม่มีอำนาจควมคุม</t>
  </si>
  <si>
    <t>เงินให้กู้ยืมแก่พนักงาน (เพิ่มขึ้น) ลดลง</t>
  </si>
  <si>
    <t>เงินสดรับจากการจำหน่ายอาคาร อุปกรณ์ และสินทรัพย์ไม่มีตัวตน</t>
  </si>
  <si>
    <t>เงินสดจ่ายเพื่อซื้ออาคาร อุปกรณ์ และสินทรัพย์ไม่มีตัวตน</t>
  </si>
  <si>
    <t>ผลขาดทุนจากการด้อยค่าเงินลงทุนในการร่วมค้าและบริษัทร่วม</t>
  </si>
  <si>
    <t xml:space="preserve">   หุ้นทุนซื้อคืน</t>
  </si>
  <si>
    <t>สำรอง</t>
  </si>
  <si>
    <t>รวมการจัดสรรส่วนทุนให้กับผู้ถือหุ้น</t>
  </si>
  <si>
    <t>สำรองหุ้นทุนซื้อคืน</t>
  </si>
  <si>
    <t>เงินกู้ยืมระยะสั้นจากกิจการที่เกี่ยวข้องกัน</t>
  </si>
  <si>
    <t>เงินให้กู้ยืมระยะสั้นแก่กิจการที่ไม่เกี่ยวข้องกัน</t>
  </si>
  <si>
    <t>25</t>
  </si>
  <si>
    <t>ตราสารหนี้แปลงสภาพ</t>
  </si>
  <si>
    <t>ผลขาดทุนจาก</t>
  </si>
  <si>
    <t>กำไร (ขาดทุน) จากกิจกรรมดำเนินงาน</t>
  </si>
  <si>
    <t>ส่วนแบ่งกำไร (ขาดทุน) เบ็ดเสร็จอื่นของการร่วมค้าและบริษัทร่วม</t>
  </si>
  <si>
    <t>ผลขาดทุนจากการด้อยค่าด้านเครดิตที่คาดว่าจะเกิดขึ้น</t>
  </si>
  <si>
    <t>ขาดทุนจากอัตราแลกเปลี่ยนที่ยังไม่เกิดขึ้น</t>
  </si>
  <si>
    <t>ขาดทุนจากสกุลเงินดิจิทัล</t>
  </si>
  <si>
    <t>(กำไร) ขาดทุนจากการจำหน่ายอาคาร อุปกรณ์ และสินทรัพย์ไม่มีตัวตน</t>
  </si>
  <si>
    <t>(กำไร) ขาดทุนในยอดคงค้างระหว่างกันกับบริษัทร่วม</t>
  </si>
  <si>
    <t xml:space="preserve">(กลับรายการ) ขาดทุนจากการปรับลดมูลค่าสินค้า 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</si>
  <si>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</si>
  <si>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</si>
  <si>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ขาดทุนจากการวัดมูลค่ายุติธรรมของใบสำคัญแสดงสิทธิที่จะซื้อหุ้นสามัญ</t>
  </si>
  <si>
    <t xml:space="preserve">กำไรในยอดคงค้างระหว่างกันกับบริษัทย่อย </t>
  </si>
  <si>
    <t>กำไร (ขาดทุน) สำหรับปี</t>
  </si>
  <si>
    <t>กำไร (ขาดทุน) ก่อนภาษีเงินได้</t>
  </si>
  <si>
    <t xml:space="preserve">   ขาดทุน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</si>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</sst>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_-* #,##0.00_-;\-* #,##0.00_-;_-* &quot;-&quot;??_-;_-@_-"/>
    <numFmt numFmtId="168" formatCode="_-* #,##0_-;_-* \(#,##0\);_-* &quot;-&quot;??_-;_-@_-"/>
    <numFmt numFmtId="169" formatCode="_-* #,##0_-;\-* #,##0_-;_-* &quot;-&quot;??_-;_-@_-"/>
    <numFmt numFmtId="170" formatCode="_(* #,##0.0_);_(* \(#,##0.0\);_(* &quot;-&quot;??_);_(@_)"/>
    <numFmt numFmtId="171" formatCode="&quot;฿&quot;#,##0.00;[Red]\-&quot;฿&quot;#,##0.00"/>
    <numFmt numFmtId="172" formatCode="_-&quot;฿&quot;* #,##0_-;\-&quot;฿&quot;* #,##0_-;_-&quot;฿&quot;* &quot;-&quot;_-;_-@_-"/>
    <numFmt numFmtId="173" formatCode="_-* #,##0_-;\-* #,##0_-;_-* &quot;-&quot;_-;_-@_-"/>
    <numFmt numFmtId="174" formatCode="_-&quot;฿&quot;* #,##0.00_-;\-&quot;฿&quot;* #,##0.00_-;_-&quot;฿&quot;* &quot;-&quot;??_-;_-@_-"/>
    <numFmt numFmtId="175" formatCode="_-* #,##0.00_-;[Red]\ _-* \(#,##0.00\);&quot;-&quot;"/>
    <numFmt numFmtId="176" formatCode="_(* #,##0.00_);_(* \(#,##0.00\);_(* &quot;-&quot;???_);_(@_)"/>
    <numFmt numFmtId="177" formatCode="#,##0;\(#,##0\)"/>
    <numFmt numFmtId="178" formatCode="&quot;\&quot;#,##0.00;[Red]&quot;\&quot;&quot;\&quot;&quot;\&quot;&quot;\&quot;&quot;\&quot;&quot;\&quot;\-#,##0.00"/>
    <numFmt numFmtId="179" formatCode="&quot;\&quot;#,##0;[Red]&quot;\&quot;&quot;\&quot;\-#,##0"/>
    <numFmt numFmtId="180" formatCode="_ * #,##0_)\ _$_ ;_ * \(#,##0\)\ _$_ ;_ * &quot;-&quot;_)\ _$_ ;_ @_ "/>
    <numFmt numFmtId="181" formatCode="_ * ###,0&quot;.&quot;00_)\ _$_ ;_ * \(###,0&quot;.&quot;00\)\ _$_ ;_ * &quot;-&quot;??_)\ _$_ ;_ @_ "/>
    <numFmt numFmtId="182" formatCode="_ * ###,0&quot;.&quot;00_)\ &quot;$&quot;_ ;_ * \(###,0&quot;.&quot;00\)\ &quot;$&quot;_ ;_ * &quot;-&quot;??_)\ &quot;$&quot;_ ;_ @_ "/>
    <numFmt numFmtId="183" formatCode="###,0&quot;.&quot;00%\ ;[Red]\-###,0&quot;.&quot;00%\ "/>
    <numFmt numFmtId="184" formatCode="#,##0.00;\(#,##0.00\);\-\ \ \ "/>
    <numFmt numFmtId="185" formatCode="_-* #,##0.00\ _T_L_-;\-* #,##0.00\ _T_L_-;_-* &quot;-&quot;??\ _T_L_-;_-@_-"/>
    <numFmt numFmtId="186" formatCode="[&lt;=9999999]###\-####;\(###\)\ ###\-####"/>
    <numFmt numFmtId="187" formatCode="0.00_);\(0.00\)"/>
    <numFmt numFmtId="188" formatCode="0.00;[Red]0.00"/>
    <numFmt numFmtId="189" formatCode="&quot;¤&quot;\ #,##0;&quot;¤&quot;\ \-#,##0"/>
    <numFmt numFmtId="190" formatCode="General_)"/>
    <numFmt numFmtId="191" formatCode="#,##0.00;[Red]#,##0.00"/>
    <numFmt numFmtId="192" formatCode="m/d/yy\ h:mm"/>
    <numFmt numFmtId="193" formatCode="dd/mm/yyyy;@"/>
    <numFmt numFmtId="194" formatCode="#,##0.00\ &quot;F&quot;;\-#,##0.00\ &quot;F&quot;"/>
    <numFmt numFmtId="195" formatCode="[$-1070000]d/mm/yyyy;@"/>
    <numFmt numFmtId="196" formatCode="#,##0\ &quot;F&quot;;[Red]\-#,##0\ &quot;F&quot;"/>
    <numFmt numFmtId="197" formatCode="#,##0.000000;[Red]\(#,##0.000000\)"/>
    <numFmt numFmtId="198" formatCode="&quot;$&quot;#,##0;\(&quot;$&quot;#,##0\)"/>
    <numFmt numFmtId="199" formatCode="\$#,##0\ ;\(\$#,##0\)"/>
    <numFmt numFmtId="200" formatCode="dd\-mmm\-yy_)"/>
    <numFmt numFmtId="201" formatCode="0.00_)"/>
    <numFmt numFmtId="202" formatCode="0.0%"/>
    <numFmt numFmtId="203" formatCode="_(&quot;$&quot;* #,##0.0_);_(&quot;$&quot;* \(#,##0.0\);_(&quot;$&quot;* &quot;0.0&quot;_);_(@_)"/>
    <numFmt numFmtId="204" formatCode="_-* #,##0.00\ &quot;€&quot;_-;\-* #,##0.00\ &quot;€&quot;_-;_-* &quot;-&quot;??\ &quot;€&quot;_-;_-@_-"/>
    <numFmt numFmtId="205" formatCode="#,##0.00\ ;\-#,##0.00\ ;&quot; -&quot;#\ ;@\ "/>
    <numFmt numFmtId="206" formatCode="#,##0\ \ ;\(#,##0\)\ ;\—\ \ \ \ "/>
    <numFmt numFmtId="207" formatCode="_(&quot;฿&quot;* #,##0_);_(&quot;฿&quot;* \(#,##0\);_(&quot;฿&quot;* &quot;-&quot;_);_(@_)"/>
    <numFmt numFmtId="208" formatCode="0_ "/>
    <numFmt numFmtId="209" formatCode="000\-000"/>
    <numFmt numFmtId="210" formatCode="_-* #,##0.00_-;_-* #,##0.00\-;_-* &quot;-&quot;??_-;_-@_-"/>
    <numFmt numFmtId="211" formatCode="&quot;฿&quot;\t#,##0_);[Red]\(&quot;฿&quot;\t#,##0\)"/>
    <numFmt numFmtId="212" formatCode="_-* #,##0\ _m_k_-;\-* #,##0\ _m_k_-;_-* &quot;-&quot;\ _m_k_-;_-@_-"/>
    <numFmt numFmtId="213" formatCode="_-* #,##0.00\ _m_k_-;\-* #,##0.00\ _m_k_-;_-* &quot;-&quot;??\ _m_k_-;_-@_-"/>
    <numFmt numFmtId="214" formatCode="_-* #,##0\ &quot;mk&quot;_-;\-* #,##0\ &quot;mk&quot;_-;_-* &quot;-&quot;\ &quot;mk&quot;_-;_-@_-"/>
    <numFmt numFmtId="215" formatCode="_-* #,##0.00\ &quot;mk&quot;_-;\-* #,##0.00\ &quot;mk&quot;_-;_-* &quot;-&quot;??\ &quot;mk&quot;_-;_-@_-"/>
    <numFmt numFmtId="216" formatCode="#,##0\ &quot;FB&quot;;\-#,##0\ &quot;FB&quot;"/>
    <numFmt numFmtId="217" formatCode="[$-41E]d\ mmmm\ yyyy"/>
    <numFmt numFmtId="218" formatCode="#,##0.0_);[Red]\(#,##0.0\)"/>
    <numFmt numFmtId="219" formatCode="[$-409]dddd\,\ mmmm\ dd\,\ yyyy"/>
    <numFmt numFmtId="220" formatCode="0_);\(0\)"/>
    <numFmt numFmtId="221" formatCode="&quot;¤&quot;\ #,##0;[Red]&quot;¤&quot;\ \-#,##0"/>
    <numFmt numFmtId="222" formatCode="_-* #,##0.000_-;\-* #,##0.000_-;_-* &quot;-&quot;??_-;_-@_-"/>
    <numFmt numFmtId="223" formatCode="_(* #,##0.00_);[Red]_(* \(#,##0.00\);_(* &quot;-&quot;??_);_(@_)"/>
    <numFmt numFmtId="224" formatCode="\t&quot; &quot;#,##0_);[Red]\(\t&quot; &quot;#,##0\)"/>
    <numFmt numFmtId="225" formatCode="\t&quot;$&quot;#,##0.00_);\(\t&quot;$&quot;#,##0.00\)"/>
    <numFmt numFmtId="226" formatCode="d/m/yy"/>
    <numFmt numFmtId="227" formatCode="_(&quot;฿&quot;* #,##0.00_);_(&quot;฿&quot;* \(#,##0.00\);_(&quot;฿&quot;* &quot;-&quot;??_);_(@_)"/>
    <numFmt numFmtId="228" formatCode="_-* #,##0.00_-;[Red]_-* \(#,##0.00\);&quot;-&quot;"/>
    <numFmt numFmtId="229" formatCode="\t&quot;$&quot;#,##0_);[Red]\(\t&quot;$&quot;#,##0\)"/>
    <numFmt numFmtId="230" formatCode="_ * #,##0_ ;_ * \-#,##0_ ;_ * &quot;-&quot;_ ;_ @_ "/>
    <numFmt numFmtId="231" formatCode="_ * #,##0.00_ ;_ * \-#,##0.00_ ;_ * &quot;-&quot;??_ ;_ @_ "/>
    <numFmt numFmtId="232" formatCode="_ &quot;\&quot;* #,##0_ ;_ &quot;\&quot;* \-#,##0_ ;_ &quot;\&quot;* &quot;-&quot;_ ;_ @_ "/>
    <numFmt numFmtId="233" formatCode="_ &quot;\&quot;* #,##0.00_ ;_ &quot;\&quot;* \-#,##0.00_ ;_ &quot;\&quot;* &quot;-&quot;??_ ;_ @_ "/>
    <numFmt numFmtId="234" formatCode="&quot;\&quot;#,##0.00;[Red]&quot;\&quot;\-#,##0.00"/>
    <numFmt numFmtId="235" formatCode="&quot;\&quot;#,##0;[Red]&quot;\&quot;\-#,##0"/>
    <numFmt numFmtId="236" formatCode="_-&quot;$&quot;* #,##0_-;\-&quot;$&quot;* #,##0_-;_-&quot;$&quot;* &quot;-&quot;_-;_-@_-"/>
    <numFmt numFmtId="237" formatCode="_-&quot;$&quot;* #,##0.00_-;\-&quot;$&quot;* #,##0.00_-;_-&quot;$&quot;* &quot;-&quot;??_-;_-@_-"/>
    <numFmt numFmtId="238" formatCode="[$-409]d\-mmm\-yy;@"/>
    <numFmt numFmtId="239" formatCode="#,##0.00;[Red]\(#,##0.00\)"/>
    <numFmt numFmtId="240" formatCode="#,##0.00;\(#,##0.00\);\-\ \ "/>
    <numFmt numFmtId="241" formatCode="0.00000%"/>
    <numFmt numFmtId="242" formatCode="_-* #,##0.0000_-;_-* \(#,##0.0000\);_-* &quot;-&quot;??_-;_-@_-"/>
    <numFmt numFmtId="243" formatCode="_-* #,##0.000_-;_-* \(#,##0.000\);_-* &quot;-&quot;??_-;_-@_-"/>
  </numFmts>
  <fonts count="210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sz val="8"/>
      <name val="Arial"/>
      <family val="2"/>
    </font>
    <font>
      <b/>
      <sz val="15"/>
      <name val="Angsana New"/>
      <family val="1"/>
    </font>
    <font>
      <sz val="15"/>
      <name val="Arial"/>
      <family val="2"/>
    </font>
    <font>
      <sz val="15"/>
      <name val="Angsana New"/>
      <family val="1"/>
    </font>
    <font>
      <sz val="15"/>
      <name val="Angsana New"/>
      <family val="1"/>
    </font>
    <font>
      <sz val="16"/>
      <name val="Arial"/>
      <family val="2"/>
    </font>
    <font>
      <b/>
      <i/>
      <sz val="15"/>
      <name val="Angsana New"/>
      <family val="1"/>
    </font>
    <font>
      <i/>
      <sz val="16"/>
      <name val="Arial"/>
      <family val="2"/>
    </font>
    <font>
      <i/>
      <sz val="15"/>
      <name val="Angsana New"/>
      <family val="1"/>
    </font>
    <font>
      <i/>
      <sz val="15"/>
      <name val="Arial"/>
      <family val="2"/>
    </font>
    <font>
      <i/>
      <sz val="16"/>
      <name val="Angsana New"/>
      <family val="1"/>
    </font>
    <font>
      <sz val="10"/>
      <name val="Arial"/>
      <family val="2"/>
    </font>
    <font>
      <sz val="15"/>
      <color rgb="FF0070C0"/>
      <name val="Angsana New"/>
      <family val="1"/>
    </font>
    <font>
      <i/>
      <sz val="15"/>
      <color rgb="FF0070C0"/>
      <name val="Angsana New"/>
      <family val="1"/>
    </font>
    <font>
      <sz val="15"/>
      <color rgb="FF0070C0"/>
      <name val="Arial"/>
      <family val="2"/>
    </font>
    <font>
      <sz val="16"/>
      <name val="AngsanaUPC"/>
      <family val="1"/>
      <charset val="222"/>
    </font>
    <font>
      <sz val="16"/>
      <name val="Angsana New"/>
      <family val="1"/>
    </font>
    <font>
      <sz val="16"/>
      <name val="AngsanaUPC"/>
      <family val="1"/>
      <charset val="222"/>
    </font>
    <font>
      <sz val="16"/>
      <name val="AngsanaUPC"/>
      <family val="1"/>
    </font>
    <font>
      <sz val="11"/>
      <color theme="1"/>
      <name val="Calibri"/>
      <family val="2"/>
      <charset val="222"/>
      <scheme val="minor"/>
    </font>
    <font>
      <sz val="14"/>
      <name val="BrowalliaUPC"/>
      <family val="2"/>
    </font>
    <font>
      <sz val="14"/>
      <name val="BrowalliaUPC"/>
      <family val="2"/>
      <charset val="222"/>
    </font>
    <font>
      <sz val="14"/>
      <name val="Angsana New"/>
      <family val="1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2"/>
      <name val="Helv"/>
      <charset val="222"/>
    </font>
    <font>
      <sz val="14"/>
      <name val="??"/>
      <family val="3"/>
      <charset val="129"/>
    </font>
    <font>
      <sz val="10"/>
      <name val="???"/>
      <family val="3"/>
      <charset val="129"/>
    </font>
    <font>
      <sz val="12"/>
      <name val="바탕체"/>
      <family val="1"/>
      <charset val="255"/>
    </font>
    <font>
      <sz val="10"/>
      <color indexed="8"/>
      <name val="Arial"/>
      <family val="2"/>
    </font>
    <font>
      <sz val="12"/>
      <name val="Times New Roman"/>
      <family val="1"/>
    </font>
    <font>
      <sz val="10"/>
      <name val="System"/>
      <family val="2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9"/>
      <color indexed="9"/>
      <name val="Arial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1"/>
      <name val=".VnArial"/>
      <family val="2"/>
    </font>
    <font>
      <sz val="12"/>
      <name val="¹UAAA¼"/>
      <family val="3"/>
      <charset val="129"/>
    </font>
    <font>
      <sz val="11"/>
      <color indexed="20"/>
      <name val="Tahoma"/>
      <family val="2"/>
      <charset val="222"/>
    </font>
    <font>
      <sz val="11"/>
      <color indexed="20"/>
      <name val="Tahoma"/>
      <family val="2"/>
    </font>
    <font>
      <sz val="9"/>
      <color indexed="20"/>
      <name val="Arial"/>
      <family val="2"/>
    </font>
    <font>
      <sz val="11"/>
      <color indexed="20"/>
      <name val="Calibri"/>
      <family val="2"/>
    </font>
    <font>
      <sz val="12"/>
      <name val="Tms Rmn"/>
    </font>
    <font>
      <b/>
      <sz val="10"/>
      <name val="MS Sans Serif"/>
      <family val="2"/>
      <charset val="222"/>
    </font>
    <font>
      <sz val="12"/>
      <name val="µ¸¿òÃ¼"/>
      <family val="3"/>
      <charset val="129"/>
    </font>
    <font>
      <sz val="10"/>
      <name val="MS Sans Serif"/>
      <family val="2"/>
      <charset val="222"/>
    </font>
    <font>
      <sz val="11"/>
      <name val="lr oSVbN"/>
      <family val="3"/>
      <charset val="128"/>
    </font>
    <font>
      <b/>
      <sz val="11"/>
      <color indexed="10"/>
      <name val="Tahoma"/>
      <family val="2"/>
      <charset val="222"/>
    </font>
    <font>
      <b/>
      <sz val="11"/>
      <color indexed="52"/>
      <name val="Tahoma"/>
      <family val="2"/>
    </font>
    <font>
      <b/>
      <sz val="9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0"/>
      <name val="Helv"/>
    </font>
    <font>
      <sz val="14"/>
      <name val="FreesiaUPC"/>
      <family val="2"/>
      <charset val="222"/>
    </font>
    <font>
      <b/>
      <sz val="11"/>
      <color indexed="9"/>
      <name val="Tahoma"/>
      <family val="2"/>
      <charset val="222"/>
    </font>
    <font>
      <b/>
      <sz val="11"/>
      <color indexed="9"/>
      <name val="Tahoma"/>
      <family val="2"/>
    </font>
    <font>
      <b/>
      <sz val="11"/>
      <color indexed="9"/>
      <name val="Calibri"/>
      <family val="2"/>
    </font>
    <font>
      <b/>
      <sz val="16"/>
      <color indexed="9"/>
      <name val="AngsanaUPC"/>
      <family val="2"/>
      <charset val="222"/>
    </font>
    <font>
      <sz val="14"/>
      <name val="AngsanaUPC"/>
      <family val="1"/>
    </font>
    <font>
      <sz val="10"/>
      <color indexed="8"/>
      <name val="Tahoma"/>
      <family val="2"/>
    </font>
    <font>
      <sz val="10"/>
      <name val="AngsanaUPC"/>
      <family val="1"/>
    </font>
    <font>
      <sz val="10"/>
      <color indexed="8"/>
      <name val="Arial Unicode MS"/>
      <family val="2"/>
    </font>
    <font>
      <sz val="10"/>
      <name val="Verdana"/>
      <family val="2"/>
    </font>
    <font>
      <sz val="11"/>
      <color indexed="8"/>
      <name val="Calibri"/>
      <family val="2"/>
      <charset val="222"/>
    </font>
    <font>
      <sz val="14"/>
      <name val="CordiaUPC"/>
      <family val="2"/>
      <charset val="222"/>
    </font>
    <font>
      <sz val="10"/>
      <name val="Times New Roman"/>
      <family val="1"/>
    </font>
    <font>
      <b/>
      <sz val="10"/>
      <name val="Tms Rmn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1"/>
      <color indexed="23"/>
      <name val="Tahoma"/>
      <family val="2"/>
      <charset val="222"/>
    </font>
    <font>
      <i/>
      <sz val="11"/>
      <color indexed="23"/>
      <name val="Tahoma"/>
      <family val="2"/>
    </font>
    <font>
      <i/>
      <sz val="9"/>
      <color indexed="23"/>
      <name val="Arial"/>
      <family val="2"/>
    </font>
    <font>
      <i/>
      <sz val="11"/>
      <color indexed="23"/>
      <name val="Calibri"/>
      <family val="2"/>
    </font>
    <font>
      <sz val="11"/>
      <name val="Times New Roman"/>
      <family val="1"/>
    </font>
    <font>
      <sz val="11"/>
      <color indexed="17"/>
      <name val="Tahoma"/>
      <family val="2"/>
      <charset val="222"/>
    </font>
    <font>
      <sz val="11"/>
      <color indexed="17"/>
      <name val="Tahoma"/>
      <family val="2"/>
    </font>
    <font>
      <sz val="9"/>
      <color indexed="17"/>
      <name val="Arial"/>
      <family val="2"/>
    </font>
    <font>
      <sz val="11"/>
      <color indexed="17"/>
      <name val="Calibri"/>
      <family val="2"/>
    </font>
    <font>
      <b/>
      <sz val="12"/>
      <name val="Helv"/>
    </font>
    <font>
      <b/>
      <sz val="12"/>
      <name val="Arial"/>
      <family val="2"/>
    </font>
    <font>
      <b/>
      <sz val="15"/>
      <color indexed="62"/>
      <name val="Tahoma"/>
      <family val="2"/>
      <charset val="222"/>
    </font>
    <font>
      <b/>
      <sz val="15"/>
      <color indexed="56"/>
      <name val="Tahoma"/>
      <family val="2"/>
    </font>
    <font>
      <b/>
      <sz val="15"/>
      <color indexed="56"/>
      <name val="Arial"/>
      <family val="2"/>
    </font>
    <font>
      <b/>
      <sz val="15"/>
      <color indexed="56"/>
      <name val="Calibri"/>
      <family val="2"/>
    </font>
    <font>
      <b/>
      <sz val="15"/>
      <color indexed="56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3"/>
      <color indexed="56"/>
      <name val="Tahoma"/>
      <family val="2"/>
    </font>
    <font>
      <b/>
      <sz val="13"/>
      <color indexed="56"/>
      <name val="Arial"/>
      <family val="2"/>
    </font>
    <font>
      <b/>
      <sz val="13"/>
      <color indexed="56"/>
      <name val="Calibri"/>
      <family val="2"/>
    </font>
    <font>
      <b/>
      <sz val="13"/>
      <color indexed="56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1"/>
      <color indexed="56"/>
      <name val="Tahoma"/>
      <family val="2"/>
    </font>
    <font>
      <b/>
      <sz val="11"/>
      <color indexed="56"/>
      <name val="Arial"/>
      <family val="2"/>
    </font>
    <font>
      <b/>
      <sz val="11"/>
      <color indexed="56"/>
      <name val="Calibri"/>
      <family val="2"/>
    </font>
    <font>
      <b/>
      <sz val="11"/>
      <color indexed="56"/>
      <name val="Tahoma"/>
      <family val="2"/>
      <charset val="222"/>
    </font>
    <font>
      <b/>
      <i/>
      <sz val="11"/>
      <name val="Helv"/>
    </font>
    <font>
      <b/>
      <sz val="18"/>
      <name val="Arial"/>
      <family val="2"/>
    </font>
    <font>
      <u/>
      <sz val="14"/>
      <color indexed="12"/>
      <name val="BrowalliaUPC"/>
      <family val="2"/>
    </font>
    <font>
      <u/>
      <sz val="14"/>
      <color indexed="12"/>
      <name val="Cordia New"/>
      <family val="2"/>
    </font>
    <font>
      <sz val="10"/>
      <name val="Tahoma"/>
      <family val="2"/>
    </font>
    <font>
      <sz val="11"/>
      <color indexed="62"/>
      <name val="Tahoma"/>
      <family val="2"/>
      <charset val="222"/>
    </font>
    <font>
      <sz val="11"/>
      <color indexed="62"/>
      <name val="Tahoma"/>
      <family val="2"/>
    </font>
    <font>
      <sz val="11"/>
      <color indexed="62"/>
      <name val="Calibri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u/>
      <sz val="10"/>
      <color indexed="12"/>
      <name val="Arial"/>
      <family val="2"/>
    </font>
    <font>
      <sz val="11"/>
      <color indexed="10"/>
      <name val="Tahoma"/>
      <family val="2"/>
      <charset val="222"/>
    </font>
    <font>
      <sz val="11"/>
      <color indexed="52"/>
      <name val="Tahoma"/>
      <family val="2"/>
    </font>
    <font>
      <sz val="9"/>
      <color indexed="52"/>
      <name val="Arial"/>
      <family val="2"/>
    </font>
    <font>
      <sz val="11"/>
      <color indexed="52"/>
      <name val="Calibri"/>
      <family val="2"/>
    </font>
    <font>
      <sz val="11"/>
      <color indexed="52"/>
      <name val="Tahoma"/>
      <family val="2"/>
      <charset val="222"/>
    </font>
    <font>
      <sz val="14"/>
      <name val="Helv"/>
    </font>
    <font>
      <sz val="12"/>
      <name val="Helv"/>
    </font>
    <font>
      <sz val="24"/>
      <name val="Helv"/>
    </font>
    <font>
      <b/>
      <sz val="11"/>
      <name val="Helv"/>
    </font>
    <font>
      <sz val="10"/>
      <name val="MS Sans Serif"/>
      <family val="2"/>
    </font>
    <font>
      <sz val="11"/>
      <color indexed="19"/>
      <name val="Tahoma"/>
      <family val="2"/>
      <charset val="222"/>
    </font>
    <font>
      <sz val="11"/>
      <color indexed="60"/>
      <name val="Tahoma"/>
      <family val="2"/>
    </font>
    <font>
      <sz val="9"/>
      <color indexed="60"/>
      <name val="Arial"/>
      <family val="2"/>
    </font>
    <font>
      <sz val="11"/>
      <color indexed="60"/>
      <name val="Calibri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sz val="10"/>
      <color theme="1"/>
      <name val="Arial Unicode MS"/>
      <family val="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Tahoma"/>
      <family val="2"/>
    </font>
    <font>
      <b/>
      <sz val="9"/>
      <color indexed="63"/>
      <name val="Arial"/>
      <family val="2"/>
    </font>
    <font>
      <b/>
      <sz val="11"/>
      <color indexed="63"/>
      <name val="Calibri"/>
      <family val="2"/>
    </font>
    <font>
      <b/>
      <sz val="8"/>
      <name val="Arial"/>
      <family val="2"/>
    </font>
    <font>
      <sz val="10"/>
      <name val="Helv"/>
      <charset val="22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name val="Courier"/>
      <family val="3"/>
    </font>
    <font>
      <sz val="10"/>
      <color indexed="8"/>
      <name val="Century Gothic"/>
      <family val="2"/>
    </font>
    <font>
      <b/>
      <i/>
      <sz val="16"/>
      <color indexed="10"/>
      <name val="Arial"/>
      <family val="2"/>
    </font>
    <font>
      <b/>
      <sz val="10"/>
      <name val="Tahoma"/>
      <family val="2"/>
    </font>
    <font>
      <sz val="12"/>
      <name val="VNTime"/>
    </font>
    <font>
      <b/>
      <sz val="11"/>
      <name val="Times New Roman"/>
      <family val="1"/>
      <charset val="222"/>
    </font>
    <font>
      <b/>
      <sz val="18"/>
      <color indexed="62"/>
      <name val="Tahoma"/>
      <family val="2"/>
      <charset val="222"/>
    </font>
    <font>
      <b/>
      <sz val="18"/>
      <color indexed="56"/>
      <name val="Tahoma"/>
      <family val="2"/>
    </font>
    <font>
      <b/>
      <sz val="18"/>
      <color indexed="56"/>
      <name val="Cambria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1"/>
      <color indexed="8"/>
      <name val="Tahoma"/>
      <family val="2"/>
    </font>
    <font>
      <b/>
      <sz val="9"/>
      <color indexed="8"/>
      <name val="Arial"/>
      <family val="2"/>
    </font>
    <font>
      <b/>
      <sz val="11"/>
      <color indexed="8"/>
      <name val="Calibri"/>
      <family val="2"/>
    </font>
    <font>
      <sz val="10"/>
      <name val="Helv"/>
    </font>
    <font>
      <b/>
      <sz val="10"/>
      <name val="VN Helvetica"/>
    </font>
    <font>
      <sz val="10"/>
      <name val="VN Helvetica"/>
    </font>
    <font>
      <sz val="11"/>
      <color indexed="10"/>
      <name val="Tahoma"/>
      <family val="2"/>
    </font>
    <font>
      <sz val="9"/>
      <color indexed="10"/>
      <name val="Arial"/>
      <family val="2"/>
    </font>
    <font>
      <sz val="11"/>
      <color indexed="10"/>
      <name val="Calibri"/>
      <family val="2"/>
    </font>
    <font>
      <sz val="14"/>
      <name val=".VnArial"/>
      <family val="2"/>
    </font>
    <font>
      <sz val="11"/>
      <color indexed="18"/>
      <name val="Calibri"/>
      <family val="2"/>
    </font>
    <font>
      <u/>
      <sz val="12.6"/>
      <color indexed="12"/>
      <name val="AngsanaUPC"/>
      <family val="1"/>
    </font>
    <font>
      <u/>
      <sz val="14"/>
      <color indexed="12"/>
      <name val="BrowalliaUPC"/>
      <family val="2"/>
      <charset val="222"/>
    </font>
    <font>
      <u/>
      <sz val="10"/>
      <color indexed="36"/>
      <name val="Arial"/>
      <family val="2"/>
    </font>
    <font>
      <u/>
      <sz val="12.6"/>
      <color indexed="36"/>
      <name val="AngsanaUPC"/>
      <family val="1"/>
    </font>
    <font>
      <u/>
      <sz val="14"/>
      <color indexed="36"/>
      <name val="BrowalliaUPC"/>
      <family val="2"/>
      <charset val="222"/>
    </font>
    <font>
      <sz val="12"/>
      <name val="นูลมรผ"/>
    </font>
    <font>
      <sz val="11"/>
      <color theme="1"/>
      <name val="Calibri"/>
      <family val="2"/>
    </font>
    <font>
      <sz val="11"/>
      <name val="ตธฟ๒"/>
      <family val="3"/>
      <charset val="129"/>
    </font>
    <font>
      <sz val="10"/>
      <name val="Helv"/>
      <family val="2"/>
    </font>
    <font>
      <sz val="16"/>
      <name val="Cordia New"/>
      <family val="2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9"/>
      <name val="Arial"/>
      <family val="2"/>
    </font>
    <font>
      <sz val="11"/>
      <name val="ＭＳ Ｐゴシック"/>
      <family val="3"/>
      <charset val="128"/>
    </font>
    <font>
      <sz val="12"/>
      <name val="Courier"/>
      <family val="3"/>
    </font>
    <font>
      <sz val="11"/>
      <color theme="1"/>
      <name val="Calibri"/>
      <family val="2"/>
      <charset val="222"/>
    </font>
    <font>
      <u/>
      <sz val="10"/>
      <color theme="10"/>
      <name val="Arial"/>
      <family val="2"/>
    </font>
    <font>
      <sz val="12"/>
      <color theme="1"/>
      <name val="Angsana New"/>
      <family val="2"/>
      <charset val="222"/>
    </font>
    <font>
      <sz val="12"/>
      <color indexed="8"/>
      <name val="Angsana New"/>
      <family val="2"/>
      <charset val="222"/>
    </font>
    <font>
      <sz val="10"/>
      <color indexed="8"/>
      <name val="MS Sans Serif"/>
      <family val="2"/>
      <charset val="222"/>
    </font>
    <font>
      <b/>
      <sz val="12"/>
      <color indexed="8"/>
      <name val="CordiaUPC"/>
      <family val="2"/>
    </font>
    <font>
      <sz val="15"/>
      <color theme="1"/>
      <name val="Angsana New"/>
      <family val="1"/>
    </font>
    <font>
      <b/>
      <sz val="15"/>
      <color rgb="FFFF0000"/>
      <name val="Angsana New"/>
      <family val="1"/>
    </font>
    <font>
      <sz val="9"/>
      <name val="Angsana New"/>
      <family val="1"/>
    </font>
    <font>
      <b/>
      <sz val="14"/>
      <name val="Angsana New"/>
      <family val="1"/>
    </font>
    <font>
      <i/>
      <sz val="14"/>
      <name val="Arial"/>
      <family val="2"/>
    </font>
    <font>
      <sz val="14"/>
      <name val="Arial"/>
      <family val="2"/>
    </font>
    <font>
      <sz val="15"/>
      <color rgb="FFFFFFFF"/>
      <name val="Angsana New"/>
      <family val="1"/>
    </font>
    <font>
      <sz val="15"/>
      <color rgb="FFC00000"/>
      <name val="Angsana New"/>
      <family val="1"/>
    </font>
    <font>
      <b/>
      <sz val="15"/>
      <color rgb="FFC00000"/>
      <name val="Angsana New"/>
      <family val="1"/>
    </font>
    <font>
      <sz val="15"/>
      <name val="Calibri"/>
      <family val="2"/>
      <scheme val="minor"/>
    </font>
    <font>
      <sz val="15"/>
      <color rgb="FFFF0000"/>
      <name val="Arial"/>
      <family val="2"/>
    </font>
    <font>
      <b/>
      <sz val="11"/>
      <name val="Times New Roman"/>
      <family val="1"/>
    </font>
  </fonts>
  <fills count="5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gray125">
        <fgColor indexed="8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338D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46">
    <xf numFmtId="0" fontId="0" fillId="0" borderId="0"/>
    <xf numFmtId="43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" fillId="0" borderId="0"/>
    <xf numFmtId="167" fontId="24" fillId="0" borderId="0" applyFont="0" applyFill="0" applyBorder="0" applyAlignment="0" applyProtection="0"/>
    <xf numFmtId="0" fontId="25" fillId="0" borderId="0"/>
    <xf numFmtId="0" fontId="6" fillId="0" borderId="0"/>
    <xf numFmtId="0" fontId="6" fillId="0" borderId="0"/>
    <xf numFmtId="167" fontId="22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27" fillId="0" borderId="0"/>
    <xf numFmtId="43" fontId="28" fillId="0" borderId="0" applyFont="0" applyFill="0" applyBorder="0" applyAlignment="0" applyProtection="0"/>
    <xf numFmtId="0" fontId="27" fillId="0" borderId="0"/>
    <xf numFmtId="0" fontId="4" fillId="0" borderId="0"/>
    <xf numFmtId="177" fontId="4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7" fillId="0" borderId="0"/>
    <xf numFmtId="167" fontId="30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4" fillId="0" borderId="0"/>
    <xf numFmtId="178" fontId="4" fillId="0" borderId="0" applyFont="0" applyFill="0" applyBorder="0" applyAlignment="0" applyProtection="0"/>
    <xf numFmtId="39" fontId="32" fillId="0" borderId="0"/>
    <xf numFmtId="0" fontId="33" fillId="0" borderId="0" applyFont="0" applyFill="0" applyBorder="0" applyAlignment="0" applyProtection="0"/>
    <xf numFmtId="179" fontId="4" fillId="0" borderId="0" applyFont="0" applyFill="0" applyBorder="0" applyAlignment="0" applyProtection="0"/>
    <xf numFmtId="39" fontId="32" fillId="0" borderId="0"/>
    <xf numFmtId="42" fontId="4" fillId="0" borderId="0" applyFont="0" applyFill="0" applyBorder="0" applyAlignment="0" applyProtection="0"/>
    <xf numFmtId="40" fontId="33" fillId="0" borderId="0" applyFont="0" applyFill="0" applyBorder="0" applyAlignment="0" applyProtection="0"/>
    <xf numFmtId="39" fontId="32" fillId="0" borderId="0"/>
    <xf numFmtId="39" fontId="32" fillId="0" borderId="0"/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39" fontId="32" fillId="0" borderId="0"/>
    <xf numFmtId="10" fontId="4" fillId="0" borderId="0" applyFont="0" applyFill="0" applyBorder="0" applyAlignment="0" applyProtection="0"/>
    <xf numFmtId="0" fontId="34" fillId="0" borderId="0"/>
    <xf numFmtId="0" fontId="35" fillId="0" borderId="0"/>
    <xf numFmtId="0" fontId="36" fillId="0" borderId="0">
      <alignment vertical="top"/>
    </xf>
    <xf numFmtId="0" fontId="35" fillId="0" borderId="0"/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5" fillId="0" borderId="0"/>
    <xf numFmtId="0" fontId="35" fillId="0" borderId="0"/>
    <xf numFmtId="0" fontId="36" fillId="0" borderId="0">
      <alignment vertical="top"/>
    </xf>
    <xf numFmtId="0" fontId="37" fillId="0" borderId="0"/>
    <xf numFmtId="0" fontId="37" fillId="0" borderId="0"/>
    <xf numFmtId="0" fontId="37" fillId="0" borderId="0"/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8" fillId="0" borderId="0"/>
    <xf numFmtId="0" fontId="28" fillId="0" borderId="0"/>
    <xf numFmtId="0" fontId="4" fillId="0" borderId="0"/>
    <xf numFmtId="0" fontId="4" fillId="0" borderId="0"/>
    <xf numFmtId="0" fontId="28" fillId="0" borderId="0"/>
    <xf numFmtId="0" fontId="37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0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0" fillId="6" borderId="0" applyNumberFormat="0" applyBorder="0" applyAlignment="0" applyProtection="0"/>
    <xf numFmtId="0" fontId="39" fillId="7" borderId="0" applyNumberFormat="0" applyBorder="0" applyAlignment="0" applyProtection="0"/>
    <xf numFmtId="0" fontId="40" fillId="7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0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0" fillId="8" borderId="0" applyNumberFormat="0" applyBorder="0" applyAlignment="0" applyProtection="0"/>
    <xf numFmtId="0" fontId="39" fillId="9" borderId="0" applyNumberFormat="0" applyBorder="0" applyAlignment="0" applyProtection="0"/>
    <xf numFmtId="0" fontId="40" fillId="9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0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0" fillId="10" borderId="0" applyNumberFormat="0" applyBorder="0" applyAlignment="0" applyProtection="0"/>
    <xf numFmtId="0" fontId="39" fillId="11" borderId="0" applyNumberFormat="0" applyBorder="0" applyAlignment="0" applyProtection="0"/>
    <xf numFmtId="0" fontId="40" fillId="11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0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0" fillId="12" borderId="0" applyNumberFormat="0" applyBorder="0" applyAlignment="0" applyProtection="0"/>
    <xf numFmtId="0" fontId="39" fillId="13" borderId="0" applyNumberFormat="0" applyBorder="0" applyAlignment="0" applyProtection="0"/>
    <xf numFmtId="0" fontId="40" fillId="13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0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0" fillId="14" borderId="0" applyNumberFormat="0" applyBorder="0" applyAlignment="0" applyProtection="0"/>
    <xf numFmtId="0" fontId="39" fillId="14" borderId="0" applyNumberFormat="0" applyBorder="0" applyAlignment="0" applyProtection="0"/>
    <xf numFmtId="0" fontId="4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0" fillId="10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0" fillId="10" borderId="0" applyNumberFormat="0" applyBorder="0" applyAlignment="0" applyProtection="0"/>
    <xf numFmtId="0" fontId="39" fillId="12" borderId="0" applyNumberFormat="0" applyBorder="0" applyAlignment="0" applyProtection="0"/>
    <xf numFmtId="0" fontId="40" fillId="12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2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9" fillId="7" borderId="0" applyNumberFormat="0" applyBorder="0" applyAlignment="0" applyProtection="0"/>
    <xf numFmtId="0" fontId="30" fillId="6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9" fillId="9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9" fillId="11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9" fillId="13" borderId="0" applyNumberFormat="0" applyBorder="0" applyAlignment="0" applyProtection="0"/>
    <xf numFmtId="0" fontId="30" fillId="12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9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9" fillId="12" borderId="0" applyNumberFormat="0" applyBorder="0" applyAlignment="0" applyProtection="0"/>
    <xf numFmtId="0" fontId="30" fillId="10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0" fillId="14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0" fillId="14" borderId="0" applyNumberFormat="0" applyBorder="0" applyAlignment="0" applyProtection="0"/>
    <xf numFmtId="0" fontId="39" fillId="6" borderId="0" applyNumberFormat="0" applyBorder="0" applyAlignment="0" applyProtection="0"/>
    <xf numFmtId="0" fontId="40" fillId="6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6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0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0" fillId="8" borderId="0" applyNumberFormat="0" applyBorder="0" applyAlignment="0" applyProtection="0"/>
    <xf numFmtId="0" fontId="39" fillId="8" borderId="0" applyNumberFormat="0" applyBorder="0" applyAlignment="0" applyProtection="0"/>
    <xf numFmtId="0" fontId="4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0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0" fillId="15" borderId="0" applyNumberFormat="0" applyBorder="0" applyAlignment="0" applyProtection="0"/>
    <xf numFmtId="0" fontId="39" fillId="16" borderId="0" applyNumberFormat="0" applyBorder="0" applyAlignment="0" applyProtection="0"/>
    <xf numFmtId="0" fontId="40" fillId="16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0" fillId="9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0" fillId="9" borderId="0" applyNumberFormat="0" applyBorder="0" applyAlignment="0" applyProtection="0"/>
    <xf numFmtId="0" fontId="39" fillId="13" borderId="0" applyNumberFormat="0" applyBorder="0" applyAlignment="0" applyProtection="0"/>
    <xf numFmtId="0" fontId="40" fillId="13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3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0" fillId="14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0" fillId="14" borderId="0" applyNumberFormat="0" applyBorder="0" applyAlignment="0" applyProtection="0"/>
    <xf numFmtId="0" fontId="39" fillId="6" borderId="0" applyNumberFormat="0" applyBorder="0" applyAlignment="0" applyProtection="0"/>
    <xf numFmtId="0" fontId="40" fillId="6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6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0" fillId="10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0" fillId="10" borderId="0" applyNumberFormat="0" applyBorder="0" applyAlignment="0" applyProtection="0"/>
    <xf numFmtId="0" fontId="39" fillId="17" borderId="0" applyNumberFormat="0" applyBorder="0" applyAlignment="0" applyProtection="0"/>
    <xf numFmtId="0" fontId="40" fillId="17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7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9" fillId="6" borderId="0" applyNumberFormat="0" applyBorder="0" applyAlignment="0" applyProtection="0"/>
    <xf numFmtId="0" fontId="30" fillId="14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9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9" fillId="16" borderId="0" applyNumberFormat="0" applyBorder="0" applyAlignment="0" applyProtection="0"/>
    <xf numFmtId="0" fontId="30" fillId="15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9" fillId="13" borderId="0" applyNumberFormat="0" applyBorder="0" applyAlignment="0" applyProtection="0"/>
    <xf numFmtId="0" fontId="30" fillId="9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9" fillId="6" borderId="0" applyNumberFormat="0" applyBorder="0" applyAlignment="0" applyProtection="0"/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9" fillId="17" borderId="0" applyNumberFormat="0" applyBorder="0" applyAlignment="0" applyProtection="0"/>
    <xf numFmtId="0" fontId="30" fillId="10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1" fillId="14" borderId="0" applyNumberFormat="0" applyBorder="0" applyAlignment="0" applyProtection="0"/>
    <xf numFmtId="0" fontId="42" fillId="18" borderId="0" applyNumberFormat="0" applyBorder="0" applyAlignment="0" applyProtection="0"/>
    <xf numFmtId="0" fontId="43" fillId="18" borderId="0" applyNumberFormat="0" applyBorder="0" applyAlignment="0" applyProtection="0"/>
    <xf numFmtId="0" fontId="41" fillId="14" borderId="0" applyNumberFormat="0" applyBorder="0" applyAlignment="0" applyProtection="0"/>
    <xf numFmtId="0" fontId="44" fillId="18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8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1" fillId="19" borderId="0" applyNumberFormat="0" applyBorder="0" applyAlignment="0" applyProtection="0"/>
    <xf numFmtId="0" fontId="42" fillId="8" borderId="0" applyNumberFormat="0" applyBorder="0" applyAlignment="0" applyProtection="0"/>
    <xf numFmtId="0" fontId="43" fillId="8" borderId="0" applyNumberFormat="0" applyBorder="0" applyAlignment="0" applyProtection="0"/>
    <xf numFmtId="0" fontId="41" fillId="19" borderId="0" applyNumberFormat="0" applyBorder="0" applyAlignment="0" applyProtection="0"/>
    <xf numFmtId="0" fontId="44" fillId="8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8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1" fillId="17" borderId="0" applyNumberFormat="0" applyBorder="0" applyAlignment="0" applyProtection="0"/>
    <xf numFmtId="0" fontId="42" fillId="16" borderId="0" applyNumberFormat="0" applyBorder="0" applyAlignment="0" applyProtection="0"/>
    <xf numFmtId="0" fontId="43" fillId="16" borderId="0" applyNumberFormat="0" applyBorder="0" applyAlignment="0" applyProtection="0"/>
    <xf numFmtId="0" fontId="41" fillId="17" borderId="0" applyNumberFormat="0" applyBorder="0" applyAlignment="0" applyProtection="0"/>
    <xf numFmtId="0" fontId="44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9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1" fillId="9" borderId="0" applyNumberFormat="0" applyBorder="0" applyAlignment="0" applyProtection="0"/>
    <xf numFmtId="0" fontId="44" fillId="20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20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1" fillId="14" borderId="0" applyNumberFormat="0" applyBorder="0" applyAlignment="0" applyProtection="0"/>
    <xf numFmtId="0" fontId="42" fillId="21" borderId="0" applyNumberFormat="0" applyBorder="0" applyAlignment="0" applyProtection="0"/>
    <xf numFmtId="0" fontId="43" fillId="21" borderId="0" applyNumberFormat="0" applyBorder="0" applyAlignment="0" applyProtection="0"/>
    <xf numFmtId="0" fontId="41" fillId="14" borderId="0" applyNumberFormat="0" applyBorder="0" applyAlignment="0" applyProtection="0"/>
    <xf numFmtId="0" fontId="44" fillId="21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21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1" fillId="8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1" fillId="8" borderId="0" applyNumberFormat="0" applyBorder="0" applyAlignment="0" applyProtection="0"/>
    <xf numFmtId="0" fontId="44" fillId="22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22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2" fillId="18" borderId="0" applyNumberFormat="0" applyBorder="0" applyAlignment="0" applyProtection="0"/>
    <xf numFmtId="0" fontId="41" fillId="14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2" fillId="8" borderId="0" applyNumberFormat="0" applyBorder="0" applyAlignment="0" applyProtection="0"/>
    <xf numFmtId="0" fontId="41" fillId="19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2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9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2" fillId="21" borderId="0" applyNumberFormat="0" applyBorder="0" applyAlignment="0" applyProtection="0"/>
    <xf numFmtId="0" fontId="41" fillId="14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2" fillId="22" borderId="0" applyNumberFormat="0" applyBorder="0" applyAlignment="0" applyProtection="0"/>
    <xf numFmtId="0" fontId="41" fillId="8" borderId="0" applyNumberFormat="0" applyBorder="0" applyAlignment="0" applyProtection="0"/>
    <xf numFmtId="9" fontId="45" fillId="0" borderId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3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1" fillId="23" borderId="0" applyNumberFormat="0" applyBorder="0" applyAlignment="0" applyProtection="0"/>
    <xf numFmtId="0" fontId="44" fillId="24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19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1" fillId="19" borderId="0" applyNumberFormat="0" applyBorder="0" applyAlignment="0" applyProtection="0"/>
    <xf numFmtId="0" fontId="44" fillId="25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25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17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1" fillId="17" borderId="0" applyNumberFormat="0" applyBorder="0" applyAlignment="0" applyProtection="0"/>
    <xf numFmtId="0" fontId="44" fillId="2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2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7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1" fillId="27" borderId="0" applyNumberFormat="0" applyBorder="0" applyAlignment="0" applyProtection="0"/>
    <xf numFmtId="0" fontId="44" fillId="20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0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1" fillId="21" borderId="0" applyNumberFormat="0" applyBorder="0" applyAlignment="0" applyProtection="0"/>
    <xf numFmtId="0" fontId="42" fillId="21" borderId="0" applyNumberFormat="0" applyBorder="0" applyAlignment="0" applyProtection="0"/>
    <xf numFmtId="0" fontId="43" fillId="21" borderId="0" applyNumberFormat="0" applyBorder="0" applyAlignment="0" applyProtection="0"/>
    <xf numFmtId="0" fontId="41" fillId="21" borderId="0" applyNumberFormat="0" applyBorder="0" applyAlignment="0" applyProtection="0"/>
    <xf numFmtId="0" fontId="44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1" fillId="25" borderId="0" applyNumberFormat="0" applyBorder="0" applyAlignment="0" applyProtection="0"/>
    <xf numFmtId="0" fontId="42" fillId="19" borderId="0" applyNumberFormat="0" applyBorder="0" applyAlignment="0" applyProtection="0"/>
    <xf numFmtId="0" fontId="43" fillId="19" borderId="0" applyNumberFormat="0" applyBorder="0" applyAlignment="0" applyProtection="0"/>
    <xf numFmtId="0" fontId="41" fillId="25" borderId="0" applyNumberFormat="0" applyBorder="0" applyAlignment="0" applyProtection="0"/>
    <xf numFmtId="0" fontId="44" fillId="19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19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180" fontId="46" fillId="0" borderId="0" applyFont="0" applyFill="0" applyBorder="0" applyAlignment="0" applyProtection="0"/>
    <xf numFmtId="0" fontId="47" fillId="0" borderId="0" applyFont="0" applyFill="0" applyBorder="0" applyAlignment="0" applyProtection="0"/>
    <xf numFmtId="181" fontId="46" fillId="0" borderId="0" applyFont="0" applyFill="0" applyBorder="0" applyAlignment="0" applyProtection="0"/>
    <xf numFmtId="0" fontId="47" fillId="0" borderId="0" applyFont="0" applyFill="0" applyBorder="0" applyAlignment="0" applyProtection="0"/>
    <xf numFmtId="182" fontId="46" fillId="0" borderId="0" applyFont="0" applyFill="0" applyBorder="0" applyAlignment="0" applyProtection="0"/>
    <xf numFmtId="0" fontId="47" fillId="0" borderId="0" applyFont="0" applyFill="0" applyBorder="0" applyAlignment="0" applyProtection="0"/>
    <xf numFmtId="183" fontId="46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8" fillId="13" borderId="0" applyNumberFormat="0" applyBorder="0" applyAlignment="0" applyProtection="0"/>
    <xf numFmtId="0" fontId="49" fillId="9" borderId="0" applyNumberFormat="0" applyBorder="0" applyAlignment="0" applyProtection="0"/>
    <xf numFmtId="0" fontId="50" fillId="9" borderId="0" applyNumberFormat="0" applyBorder="0" applyAlignment="0" applyProtection="0"/>
    <xf numFmtId="0" fontId="48" fillId="13" borderId="0" applyNumberFormat="0" applyBorder="0" applyAlignment="0" applyProtection="0"/>
    <xf numFmtId="0" fontId="51" fillId="9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8" fillId="9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184" fontId="31" fillId="0" borderId="0"/>
    <xf numFmtId="0" fontId="52" fillId="0" borderId="0" applyNumberFormat="0" applyFill="0" applyBorder="0" applyAlignment="0" applyProtection="0"/>
    <xf numFmtId="5" fontId="53" fillId="0" borderId="5" applyAlignment="0" applyProtection="0"/>
    <xf numFmtId="0" fontId="47" fillId="0" borderId="0"/>
    <xf numFmtId="0" fontId="54" fillId="0" borderId="0"/>
    <xf numFmtId="0" fontId="47" fillId="0" borderId="0"/>
    <xf numFmtId="0" fontId="55" fillId="0" borderId="0" applyFill="0" applyBorder="0" applyAlignment="0"/>
    <xf numFmtId="8" fontId="56" fillId="0" borderId="0" applyFill="0" applyBorder="0" applyAlignment="0"/>
    <xf numFmtId="170" fontId="4" fillId="0" borderId="0" applyFill="0" applyBorder="0" applyAlignment="0"/>
    <xf numFmtId="185" fontId="4" fillId="0" borderId="0" applyFill="0" applyBorder="0" applyAlignment="0"/>
    <xf numFmtId="186" fontId="4" fillId="0" borderId="0" applyFill="0" applyBorder="0" applyAlignment="0"/>
    <xf numFmtId="187" fontId="4" fillId="0" borderId="0" applyFill="0" applyBorder="0" applyAlignment="0"/>
    <xf numFmtId="188" fontId="4" fillId="0" borderId="0" applyFill="0" applyBorder="0" applyAlignment="0"/>
    <xf numFmtId="189" fontId="4" fillId="0" borderId="0" applyFill="0" applyBorder="0" applyAlignment="0"/>
    <xf numFmtId="170" fontId="4" fillId="0" borderId="0" applyFill="0" applyBorder="0" applyAlignment="0"/>
    <xf numFmtId="0" fontId="57" fillId="28" borderId="16" applyNumberFormat="0" applyAlignment="0" applyProtection="0"/>
    <xf numFmtId="0" fontId="57" fillId="28" borderId="16" applyNumberFormat="0" applyAlignment="0" applyProtection="0"/>
    <xf numFmtId="0" fontId="57" fillId="28" borderId="16" applyNumberFormat="0" applyAlignment="0" applyProtection="0"/>
    <xf numFmtId="0" fontId="58" fillId="29" borderId="16" applyNumberFormat="0" applyAlignment="0" applyProtection="0"/>
    <xf numFmtId="0" fontId="58" fillId="29" borderId="16" applyNumberFormat="0" applyAlignment="0" applyProtection="0"/>
    <xf numFmtId="0" fontId="57" fillId="28" borderId="16" applyNumberFormat="0" applyAlignment="0" applyProtection="0"/>
    <xf numFmtId="0" fontId="58" fillId="29" borderId="16" applyNumberFormat="0" applyAlignment="0" applyProtection="0"/>
    <xf numFmtId="0" fontId="59" fillId="29" borderId="16" applyNumberFormat="0" applyAlignment="0" applyProtection="0"/>
    <xf numFmtId="0" fontId="57" fillId="28" borderId="16" applyNumberFormat="0" applyAlignment="0" applyProtection="0"/>
    <xf numFmtId="0" fontId="60" fillId="29" borderId="16" applyNumberFormat="0" applyAlignment="0" applyProtection="0"/>
    <xf numFmtId="0" fontId="57" fillId="28" borderId="16" applyNumberFormat="0" applyAlignment="0" applyProtection="0"/>
    <xf numFmtId="0" fontId="57" fillId="28" borderId="16" applyNumberFormat="0" applyAlignment="0" applyProtection="0"/>
    <xf numFmtId="0" fontId="61" fillId="29" borderId="16" applyNumberFormat="0" applyAlignment="0" applyProtection="0"/>
    <xf numFmtId="0" fontId="57" fillId="28" borderId="16" applyNumberFormat="0" applyAlignment="0" applyProtection="0"/>
    <xf numFmtId="0" fontId="57" fillId="28" borderId="16" applyNumberFormat="0" applyAlignment="0" applyProtection="0"/>
    <xf numFmtId="0" fontId="57" fillId="28" borderId="16" applyNumberFormat="0" applyAlignment="0" applyProtection="0"/>
    <xf numFmtId="0" fontId="57" fillId="28" borderId="16" applyNumberFormat="0" applyAlignment="0" applyProtection="0"/>
    <xf numFmtId="0" fontId="62" fillId="0" borderId="0"/>
    <xf numFmtId="3" fontId="55" fillId="0" borderId="15"/>
    <xf numFmtId="37" fontId="63" fillId="0" borderId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5" fillId="30" borderId="17" applyNumberFormat="0" applyAlignment="0" applyProtection="0"/>
    <xf numFmtId="0" fontId="66" fillId="30" borderId="17" applyNumberFormat="0" applyAlignment="0" applyProtection="0"/>
    <xf numFmtId="0" fontId="66" fillId="30" borderId="17" applyNumberFormat="0" applyAlignment="0" applyProtection="0"/>
    <xf numFmtId="0" fontId="64" fillId="30" borderId="17" applyNumberFormat="0" applyAlignment="0" applyProtection="0"/>
    <xf numFmtId="0" fontId="65" fillId="30" borderId="17" applyNumberFormat="0" applyAlignment="0" applyProtection="0"/>
    <xf numFmtId="0" fontId="66" fillId="30" borderId="17" applyNumberFormat="0" applyAlignment="0" applyProtection="0"/>
    <xf numFmtId="0" fontId="66" fillId="30" borderId="17" applyNumberFormat="0" applyAlignment="0" applyProtection="0"/>
    <xf numFmtId="0" fontId="64" fillId="30" borderId="17" applyNumberFormat="0" applyAlignment="0" applyProtection="0"/>
    <xf numFmtId="0" fontId="66" fillId="30" borderId="17" applyNumberFormat="0" applyAlignment="0" applyProtection="0"/>
    <xf numFmtId="0" fontId="66" fillId="30" borderId="17" applyNumberFormat="0" applyAlignment="0" applyProtection="0"/>
    <xf numFmtId="0" fontId="66" fillId="30" borderId="17" applyNumberFormat="0" applyAlignment="0" applyProtection="0"/>
    <xf numFmtId="0" fontId="64" fillId="30" borderId="17" applyNumberFormat="0" applyAlignment="0" applyProtection="0"/>
    <xf numFmtId="0" fontId="67" fillId="30" borderId="17" applyNumberFormat="0" applyAlignment="0" applyProtection="0"/>
    <xf numFmtId="0" fontId="64" fillId="30" borderId="17" applyNumberFormat="0" applyAlignment="0" applyProtection="0"/>
    <xf numFmtId="0" fontId="67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37" fontId="52" fillId="0" borderId="0"/>
    <xf numFmtId="190" fontId="68" fillId="0" borderId="0"/>
    <xf numFmtId="37" fontId="52" fillId="0" borderId="0"/>
    <xf numFmtId="190" fontId="68" fillId="0" borderId="0"/>
    <xf numFmtId="37" fontId="52" fillId="0" borderId="0"/>
    <xf numFmtId="190" fontId="68" fillId="0" borderId="0"/>
    <xf numFmtId="37" fontId="52" fillId="0" borderId="0"/>
    <xf numFmtId="190" fontId="68" fillId="0" borderId="0"/>
    <xf numFmtId="37" fontId="52" fillId="0" borderId="0"/>
    <xf numFmtId="190" fontId="68" fillId="0" borderId="0"/>
    <xf numFmtId="37" fontId="52" fillId="0" borderId="0"/>
    <xf numFmtId="190" fontId="68" fillId="0" borderId="0"/>
    <xf numFmtId="37" fontId="52" fillId="0" borderId="0"/>
    <xf numFmtId="190" fontId="68" fillId="0" borderId="0"/>
    <xf numFmtId="37" fontId="52" fillId="0" borderId="0"/>
    <xf numFmtId="190" fontId="68" fillId="0" borderId="0"/>
    <xf numFmtId="18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31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1" fillId="0" borderId="0" applyFont="0" applyFill="0" applyBorder="0" applyAlignment="0" applyProtection="0"/>
    <xf numFmtId="43" fontId="28" fillId="0" borderId="0" applyFont="0" applyFill="0" applyBorder="0" applyAlignment="0" applyProtection="0"/>
    <xf numFmtId="17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191" fontId="30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3" fontId="69" fillId="0" borderId="0" applyFont="0" applyFill="0" applyBorder="0" applyAlignment="0" applyProtection="0"/>
    <xf numFmtId="183" fontId="6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192" fontId="31" fillId="0" borderId="0" applyFont="0" applyFill="0" applyBorder="0" applyAlignment="0" applyProtection="0"/>
    <xf numFmtId="167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167" fontId="4" fillId="0" borderId="0" applyFont="0" applyFill="0" applyBorder="0" applyAlignment="0" applyProtection="0"/>
    <xf numFmtId="183" fontId="30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28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27" fillId="0" borderId="0" applyFont="0" applyFill="0" applyBorder="0" applyAlignment="0" applyProtection="0"/>
    <xf numFmtId="194" fontId="2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94" fontId="28" fillId="0" borderId="0" applyFont="0" applyFill="0" applyBorder="0" applyAlignment="0" applyProtection="0"/>
    <xf numFmtId="174" fontId="70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1" fillId="0" borderId="0" applyFont="0" applyFill="0" applyBorder="0" applyAlignment="0" applyProtection="0"/>
    <xf numFmtId="43" fontId="7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43" fontId="72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8" fillId="0" borderId="0" applyFont="0" applyFill="0" applyBorder="0" applyAlignment="0" applyProtection="0"/>
    <xf numFmtId="167" fontId="72" fillId="0" borderId="0" applyFont="0" applyFill="0" applyBorder="0" applyAlignment="0" applyProtection="0"/>
    <xf numFmtId="0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43" fontId="72" fillId="0" borderId="0" applyFont="0" applyFill="0" applyBorder="0" applyAlignment="0" applyProtection="0"/>
    <xf numFmtId="167" fontId="72" fillId="0" borderId="0" applyFont="0" applyFill="0" applyBorder="0" applyAlignment="0" applyProtection="0"/>
    <xf numFmtId="0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3" fontId="39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2" fillId="0" borderId="0" applyFont="0" applyFill="0" applyBorder="0" applyAlignment="0" applyProtection="0"/>
    <xf numFmtId="167" fontId="31" fillId="0" borderId="0" applyFont="0" applyFill="0" applyBorder="0" applyAlignment="0" applyProtection="0"/>
    <xf numFmtId="0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73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8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197" fontId="31" fillId="0" borderId="0" applyFont="0" applyFill="0" applyBorder="0" applyAlignment="0" applyProtection="0"/>
    <xf numFmtId="43" fontId="74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1" fillId="0" borderId="0" applyFont="0" applyFill="0" applyBorder="0" applyAlignment="0" applyProtection="0"/>
    <xf numFmtId="197" fontId="31" fillId="0" borderId="0" applyFont="0" applyFill="0" applyBorder="0" applyAlignment="0" applyProtection="0"/>
    <xf numFmtId="194" fontId="45" fillId="0" borderId="0"/>
    <xf numFmtId="177" fontId="75" fillId="0" borderId="0"/>
    <xf numFmtId="194" fontId="68" fillId="0" borderId="0"/>
    <xf numFmtId="177" fontId="75" fillId="0" borderId="0"/>
    <xf numFmtId="177" fontId="75" fillId="0" borderId="0"/>
    <xf numFmtId="177" fontId="75" fillId="0" borderId="0"/>
    <xf numFmtId="177" fontId="75" fillId="0" borderId="0"/>
    <xf numFmtId="177" fontId="75" fillId="0" borderId="0"/>
    <xf numFmtId="177" fontId="75" fillId="0" borderId="0"/>
    <xf numFmtId="194" fontId="68" fillId="0" borderId="0"/>
    <xf numFmtId="194" fontId="68" fillId="0" borderId="0"/>
    <xf numFmtId="3" fontId="4" fillId="0" borderId="0" applyFont="0" applyFill="0" applyBorder="0" applyAlignment="0" applyProtection="0"/>
    <xf numFmtId="0" fontId="76" fillId="0" borderId="0"/>
    <xf numFmtId="0" fontId="76" fillId="0" borderId="0"/>
    <xf numFmtId="198" fontId="4" fillId="0" borderId="0">
      <alignment horizontal="center"/>
    </xf>
    <xf numFmtId="172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44" fontId="28" fillId="0" borderId="0" applyFont="0" applyFill="0" applyBorder="0" applyAlignment="0" applyProtection="0"/>
    <xf numFmtId="199" fontId="4" fillId="0" borderId="0" applyFont="0" applyFill="0" applyBorder="0" applyAlignment="0" applyProtection="0"/>
    <xf numFmtId="200" fontId="45" fillId="0" borderId="0"/>
    <xf numFmtId="201" fontId="45" fillId="0" borderId="0"/>
    <xf numFmtId="201" fontId="68" fillId="0" borderId="0"/>
    <xf numFmtId="200" fontId="68" fillId="0" borderId="0"/>
    <xf numFmtId="201" fontId="45" fillId="0" borderId="0"/>
    <xf numFmtId="201" fontId="68" fillId="0" borderId="0"/>
    <xf numFmtId="201" fontId="45" fillId="0" borderId="0"/>
    <xf numFmtId="201" fontId="68" fillId="0" borderId="0"/>
    <xf numFmtId="201" fontId="45" fillId="0" borderId="0"/>
    <xf numFmtId="201" fontId="68" fillId="0" borderId="0"/>
    <xf numFmtId="201" fontId="45" fillId="0" borderId="0"/>
    <xf numFmtId="201" fontId="68" fillId="0" borderId="0"/>
    <xf numFmtId="201" fontId="45" fillId="0" borderId="0"/>
    <xf numFmtId="201" fontId="68" fillId="0" borderId="0"/>
    <xf numFmtId="201" fontId="45" fillId="0" borderId="0"/>
    <xf numFmtId="201" fontId="68" fillId="0" borderId="0"/>
    <xf numFmtId="200" fontId="68" fillId="0" borderId="0"/>
    <xf numFmtId="200" fontId="68" fillId="0" borderId="0"/>
    <xf numFmtId="0" fontId="77" fillId="31" borderId="0" applyNumberFormat="0" applyFont="0" applyFill="0" applyBorder="0" applyProtection="0">
      <alignment horizontal="left"/>
    </xf>
    <xf numFmtId="15" fontId="4" fillId="0" borderId="10" applyBorder="0">
      <protection locked="0"/>
    </xf>
    <xf numFmtId="15" fontId="4" fillId="0" borderId="10" applyBorder="0">
      <protection locked="0"/>
    </xf>
    <xf numFmtId="15" fontId="4" fillId="0" borderId="10" applyBorder="0">
      <protection locked="0"/>
    </xf>
    <xf numFmtId="15" fontId="4" fillId="0" borderId="10" applyBorder="0">
      <protection locked="0"/>
    </xf>
    <xf numFmtId="15" fontId="4" fillId="0" borderId="10" applyBorder="0">
      <protection locked="0"/>
    </xf>
    <xf numFmtId="15" fontId="4" fillId="0" borderId="10" applyBorder="0">
      <protection locked="0"/>
    </xf>
    <xf numFmtId="0" fontId="78" fillId="0" borderId="0" applyProtection="0"/>
    <xf numFmtId="14" fontId="36" fillId="0" borderId="0" applyFill="0" applyBorder="0" applyAlignment="0"/>
    <xf numFmtId="0" fontId="78" fillId="0" borderId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2" fontId="45" fillId="0" borderId="0"/>
    <xf numFmtId="196" fontId="45" fillId="0" borderId="0"/>
    <xf numFmtId="196" fontId="68" fillId="0" borderId="0"/>
    <xf numFmtId="202" fontId="68" fillId="0" borderId="0"/>
    <xf numFmtId="196" fontId="45" fillId="0" borderId="0"/>
    <xf numFmtId="196" fontId="68" fillId="0" borderId="0"/>
    <xf numFmtId="196" fontId="45" fillId="0" borderId="0"/>
    <xf numFmtId="196" fontId="68" fillId="0" borderId="0"/>
    <xf numFmtId="196" fontId="45" fillId="0" borderId="0"/>
    <xf numFmtId="196" fontId="68" fillId="0" borderId="0"/>
    <xf numFmtId="196" fontId="45" fillId="0" borderId="0"/>
    <xf numFmtId="196" fontId="68" fillId="0" borderId="0"/>
    <xf numFmtId="196" fontId="45" fillId="0" borderId="0"/>
    <xf numFmtId="196" fontId="68" fillId="0" borderId="0"/>
    <xf numFmtId="196" fontId="45" fillId="0" borderId="0"/>
    <xf numFmtId="196" fontId="68" fillId="0" borderId="0"/>
    <xf numFmtId="202" fontId="68" fillId="0" borderId="0"/>
    <xf numFmtId="202" fontId="68" fillId="0" borderId="0"/>
    <xf numFmtId="203" fontId="4" fillId="0" borderId="0" applyFont="0" applyFill="0" applyBorder="0" applyAlignment="0" applyProtection="0"/>
    <xf numFmtId="0" fontId="52" fillId="0" borderId="0" applyNumberFormat="0" applyFill="0" applyBorder="0" applyAlignment="0" applyProtection="0"/>
    <xf numFmtId="188" fontId="4" fillId="0" borderId="0" applyFill="0" applyBorder="0" applyAlignment="0"/>
    <xf numFmtId="170" fontId="4" fillId="0" borderId="0" applyFill="0" applyBorder="0" applyAlignment="0"/>
    <xf numFmtId="188" fontId="4" fillId="0" borderId="0" applyFill="0" applyBorder="0" applyAlignment="0"/>
    <xf numFmtId="189" fontId="4" fillId="0" borderId="0" applyFill="0" applyBorder="0" applyAlignment="0"/>
    <xf numFmtId="170" fontId="4" fillId="0" borderId="0" applyFill="0" applyBorder="0" applyAlignment="0"/>
    <xf numFmtId="204" fontId="79" fillId="0" borderId="0" applyFont="0" applyFill="0" applyBorder="0" applyAlignment="0" applyProtection="0"/>
    <xf numFmtId="205" fontId="31" fillId="0" borderId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2" fontId="78" fillId="0" borderId="0" applyProtection="0"/>
    <xf numFmtId="206" fontId="84" fillId="0" borderId="0">
      <alignment horizontal="right"/>
    </xf>
    <xf numFmtId="0" fontId="85" fillId="14" borderId="0" applyNumberFormat="0" applyBorder="0" applyAlignment="0" applyProtection="0"/>
    <xf numFmtId="0" fontId="85" fillId="14" borderId="0" applyNumberFormat="0" applyBorder="0" applyAlignment="0" applyProtection="0"/>
    <xf numFmtId="0" fontId="85" fillId="14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5" fillId="14" borderId="0" applyNumberFormat="0" applyBorder="0" applyAlignment="0" applyProtection="0"/>
    <xf numFmtId="0" fontId="86" fillId="11" borderId="0" applyNumberFormat="0" applyBorder="0" applyAlignment="0" applyProtection="0"/>
    <xf numFmtId="0" fontId="87" fillId="11" borderId="0" applyNumberFormat="0" applyBorder="0" applyAlignment="0" applyProtection="0"/>
    <xf numFmtId="0" fontId="85" fillId="14" borderId="0" applyNumberFormat="0" applyBorder="0" applyAlignment="0" applyProtection="0"/>
    <xf numFmtId="0" fontId="88" fillId="11" borderId="0" applyNumberFormat="0" applyBorder="0" applyAlignment="0" applyProtection="0"/>
    <xf numFmtId="0" fontId="85" fillId="14" borderId="0" applyNumberFormat="0" applyBorder="0" applyAlignment="0" applyProtection="0"/>
    <xf numFmtId="0" fontId="85" fillId="14" borderId="0" applyNumberFormat="0" applyBorder="0" applyAlignment="0" applyProtection="0"/>
    <xf numFmtId="0" fontId="85" fillId="11" borderId="0" applyNumberFormat="0" applyBorder="0" applyAlignment="0" applyProtection="0"/>
    <xf numFmtId="0" fontId="85" fillId="14" borderId="0" applyNumberFormat="0" applyBorder="0" applyAlignment="0" applyProtection="0"/>
    <xf numFmtId="0" fontId="85" fillId="14" borderId="0" applyNumberFormat="0" applyBorder="0" applyAlignment="0" applyProtection="0"/>
    <xf numFmtId="0" fontId="85" fillId="14" borderId="0" applyNumberFormat="0" applyBorder="0" applyAlignment="0" applyProtection="0"/>
    <xf numFmtId="0" fontId="85" fillId="14" borderId="0" applyNumberFormat="0" applyBorder="0" applyAlignment="0" applyProtection="0"/>
    <xf numFmtId="38" fontId="7" fillId="31" borderId="0" applyNumberFormat="0" applyBorder="0" applyAlignment="0" applyProtection="0"/>
    <xf numFmtId="38" fontId="7" fillId="31" borderId="0" applyNumberFormat="0" applyBorder="0" applyAlignment="0" applyProtection="0"/>
    <xf numFmtId="38" fontId="7" fillId="31" borderId="0" applyNumberFormat="0" applyBorder="0" applyAlignment="0" applyProtection="0"/>
    <xf numFmtId="0" fontId="89" fillId="0" borderId="0">
      <alignment horizontal="left"/>
    </xf>
    <xf numFmtId="0" fontId="89" fillId="32" borderId="18"/>
    <xf numFmtId="0" fontId="90" fillId="0" borderId="13" applyNumberFormat="0" applyAlignment="0" applyProtection="0">
      <alignment horizontal="left" vertical="center"/>
    </xf>
    <xf numFmtId="0" fontId="90" fillId="0" borderId="3">
      <alignment horizontal="left" vertical="center"/>
    </xf>
    <xf numFmtId="0" fontId="90" fillId="0" borderId="3">
      <alignment horizontal="left" vertical="center"/>
    </xf>
    <xf numFmtId="207" fontId="74" fillId="33" borderId="0">
      <alignment horizontal="left" vertical="top"/>
    </xf>
    <xf numFmtId="0" fontId="91" fillId="0" borderId="19" applyNumberFormat="0" applyFill="0" applyAlignment="0" applyProtection="0"/>
    <xf numFmtId="0" fontId="91" fillId="0" borderId="19" applyNumberFormat="0" applyFill="0" applyAlignment="0" applyProtection="0"/>
    <xf numFmtId="0" fontId="91" fillId="0" borderId="19" applyNumberFormat="0" applyFill="0" applyAlignment="0" applyProtection="0"/>
    <xf numFmtId="0" fontId="92" fillId="0" borderId="20" applyNumberFormat="0" applyFill="0" applyAlignment="0" applyProtection="0"/>
    <xf numFmtId="0" fontId="92" fillId="0" borderId="20" applyNumberFormat="0" applyFill="0" applyAlignment="0" applyProtection="0"/>
    <xf numFmtId="0" fontId="91" fillId="0" borderId="19" applyNumberFormat="0" applyFill="0" applyAlignment="0" applyProtection="0"/>
    <xf numFmtId="0" fontId="92" fillId="0" borderId="20" applyNumberFormat="0" applyFill="0" applyAlignment="0" applyProtection="0"/>
    <xf numFmtId="0" fontId="93" fillId="0" borderId="20" applyNumberFormat="0" applyFill="0" applyAlignment="0" applyProtection="0"/>
    <xf numFmtId="0" fontId="91" fillId="0" borderId="19" applyNumberFormat="0" applyFill="0" applyAlignment="0" applyProtection="0"/>
    <xf numFmtId="0" fontId="94" fillId="0" borderId="20" applyNumberFormat="0" applyFill="0" applyAlignment="0" applyProtection="0"/>
    <xf numFmtId="0" fontId="91" fillId="0" borderId="19" applyNumberFormat="0" applyFill="0" applyAlignment="0" applyProtection="0"/>
    <xf numFmtId="0" fontId="91" fillId="0" borderId="19" applyNumberFormat="0" applyFill="0" applyAlignment="0" applyProtection="0"/>
    <xf numFmtId="0" fontId="95" fillId="0" borderId="20" applyNumberFormat="0" applyFill="0" applyAlignment="0" applyProtection="0"/>
    <xf numFmtId="0" fontId="91" fillId="0" borderId="19" applyNumberFormat="0" applyFill="0" applyAlignment="0" applyProtection="0"/>
    <xf numFmtId="0" fontId="91" fillId="0" borderId="19" applyNumberFormat="0" applyFill="0" applyAlignment="0" applyProtection="0"/>
    <xf numFmtId="0" fontId="91" fillId="0" borderId="19" applyNumberFormat="0" applyFill="0" applyAlignment="0" applyProtection="0"/>
    <xf numFmtId="0" fontId="91" fillId="0" borderId="19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7" fillId="0" borderId="22" applyNumberFormat="0" applyFill="0" applyAlignment="0" applyProtection="0"/>
    <xf numFmtId="0" fontId="97" fillId="0" borderId="22" applyNumberFormat="0" applyFill="0" applyAlignment="0" applyProtection="0"/>
    <xf numFmtId="0" fontId="96" fillId="0" borderId="21" applyNumberFormat="0" applyFill="0" applyAlignment="0" applyProtection="0"/>
    <xf numFmtId="0" fontId="97" fillId="0" borderId="22" applyNumberFormat="0" applyFill="0" applyAlignment="0" applyProtection="0"/>
    <xf numFmtId="0" fontId="98" fillId="0" borderId="22" applyNumberFormat="0" applyFill="0" applyAlignment="0" applyProtection="0"/>
    <xf numFmtId="0" fontId="96" fillId="0" borderId="21" applyNumberFormat="0" applyFill="0" applyAlignment="0" applyProtection="0"/>
    <xf numFmtId="0" fontId="99" fillId="0" borderId="22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100" fillId="0" borderId="22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101" fillId="0" borderId="23" applyNumberFormat="0" applyFill="0" applyAlignment="0" applyProtection="0"/>
    <xf numFmtId="0" fontId="101" fillId="0" borderId="23" applyNumberFormat="0" applyFill="0" applyAlignment="0" applyProtection="0"/>
    <xf numFmtId="0" fontId="101" fillId="0" borderId="23" applyNumberFormat="0" applyFill="0" applyAlignment="0" applyProtection="0"/>
    <xf numFmtId="0" fontId="102" fillId="0" borderId="24" applyNumberFormat="0" applyFill="0" applyAlignment="0" applyProtection="0"/>
    <xf numFmtId="0" fontId="102" fillId="0" borderId="24" applyNumberFormat="0" applyFill="0" applyAlignment="0" applyProtection="0"/>
    <xf numFmtId="0" fontId="101" fillId="0" borderId="23" applyNumberFormat="0" applyFill="0" applyAlignment="0" applyProtection="0"/>
    <xf numFmtId="0" fontId="102" fillId="0" borderId="24" applyNumberFormat="0" applyFill="0" applyAlignment="0" applyProtection="0"/>
    <xf numFmtId="0" fontId="103" fillId="0" borderId="24" applyNumberFormat="0" applyFill="0" applyAlignment="0" applyProtection="0"/>
    <xf numFmtId="0" fontId="101" fillId="0" borderId="23" applyNumberFormat="0" applyFill="0" applyAlignment="0" applyProtection="0"/>
    <xf numFmtId="0" fontId="104" fillId="0" borderId="24" applyNumberFormat="0" applyFill="0" applyAlignment="0" applyProtection="0"/>
    <xf numFmtId="0" fontId="101" fillId="0" borderId="23" applyNumberFormat="0" applyFill="0" applyAlignment="0" applyProtection="0"/>
    <xf numFmtId="0" fontId="101" fillId="0" borderId="23" applyNumberFormat="0" applyFill="0" applyAlignment="0" applyProtection="0"/>
    <xf numFmtId="0" fontId="105" fillId="0" borderId="24" applyNumberFormat="0" applyFill="0" applyAlignment="0" applyProtection="0"/>
    <xf numFmtId="0" fontId="101" fillId="0" borderId="23" applyNumberFormat="0" applyFill="0" applyAlignment="0" applyProtection="0"/>
    <xf numFmtId="0" fontId="101" fillId="0" borderId="23" applyNumberFormat="0" applyFill="0" applyAlignment="0" applyProtection="0"/>
    <xf numFmtId="0" fontId="101" fillId="0" borderId="23" applyNumberFormat="0" applyFill="0" applyAlignment="0" applyProtection="0"/>
    <xf numFmtId="0" fontId="101" fillId="0" borderId="23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208" fontId="37" fillId="0" borderId="25">
      <alignment horizontal="left"/>
    </xf>
    <xf numFmtId="209" fontId="37" fillId="0" borderId="14">
      <alignment horizontal="left"/>
    </xf>
    <xf numFmtId="0" fontId="106" fillId="0" borderId="26">
      <alignment horizontal="right"/>
    </xf>
    <xf numFmtId="0" fontId="89" fillId="1" borderId="14">
      <alignment horizontal="left"/>
    </xf>
    <xf numFmtId="0" fontId="107" fillId="0" borderId="0" applyProtection="0"/>
    <xf numFmtId="0" fontId="90" fillId="0" borderId="0" applyProtection="0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33" borderId="0">
      <alignment horizontal="left" wrapText="1"/>
    </xf>
    <xf numFmtId="10" fontId="7" fillId="33" borderId="15" applyNumberFormat="0" applyBorder="0" applyAlignment="0" applyProtection="0"/>
    <xf numFmtId="10" fontId="7" fillId="33" borderId="15" applyNumberFormat="0" applyBorder="0" applyAlignment="0" applyProtection="0"/>
    <xf numFmtId="10" fontId="7" fillId="33" borderId="15" applyNumberFormat="0" applyBorder="0" applyAlignment="0" applyProtection="0"/>
    <xf numFmtId="0" fontId="111" fillId="15" borderId="16" applyNumberFormat="0" applyAlignment="0" applyProtection="0"/>
    <xf numFmtId="0" fontId="111" fillId="15" borderId="16" applyNumberFormat="0" applyAlignment="0" applyProtection="0"/>
    <xf numFmtId="0" fontId="111" fillId="15" borderId="16" applyNumberFormat="0" applyAlignment="0" applyProtection="0"/>
    <xf numFmtId="0" fontId="112" fillId="12" borderId="16" applyNumberFormat="0" applyAlignment="0" applyProtection="0"/>
    <xf numFmtId="0" fontId="112" fillId="12" borderId="16" applyNumberFormat="0" applyAlignment="0" applyProtection="0"/>
    <xf numFmtId="0" fontId="111" fillId="15" borderId="16" applyNumberFormat="0" applyAlignment="0" applyProtection="0"/>
    <xf numFmtId="0" fontId="112" fillId="12" borderId="16" applyNumberFormat="0" applyAlignment="0" applyProtection="0"/>
    <xf numFmtId="0" fontId="111" fillId="12" borderId="16" applyNumberFormat="0" applyAlignment="0" applyProtection="0"/>
    <xf numFmtId="0" fontId="111" fillId="15" borderId="16" applyNumberFormat="0" applyAlignment="0" applyProtection="0"/>
    <xf numFmtId="0" fontId="113" fillId="12" borderId="16" applyNumberFormat="0" applyAlignment="0" applyProtection="0"/>
    <xf numFmtId="0" fontId="111" fillId="15" borderId="16" applyNumberFormat="0" applyAlignment="0" applyProtection="0"/>
    <xf numFmtId="0" fontId="111" fillId="15" borderId="16" applyNumberFormat="0" applyAlignment="0" applyProtection="0"/>
    <xf numFmtId="0" fontId="111" fillId="12" borderId="16" applyNumberFormat="0" applyAlignment="0" applyProtection="0"/>
    <xf numFmtId="0" fontId="111" fillId="15" borderId="16" applyNumberFormat="0" applyAlignment="0" applyProtection="0"/>
    <xf numFmtId="0" fontId="111" fillId="12" borderId="16" applyNumberFormat="0" applyAlignment="0" applyProtection="0"/>
    <xf numFmtId="0" fontId="111" fillId="15" borderId="16" applyNumberFormat="0" applyAlignment="0" applyProtection="0"/>
    <xf numFmtId="0" fontId="111" fillId="15" borderId="16" applyNumberFormat="0" applyAlignment="0" applyProtection="0"/>
    <xf numFmtId="0" fontId="111" fillId="15" borderId="16" applyNumberFormat="0" applyAlignment="0" applyProtection="0"/>
    <xf numFmtId="210" fontId="4" fillId="0" borderId="0" applyFont="0" applyFill="0" applyBorder="0" applyAlignment="0" applyProtection="0"/>
    <xf numFmtId="38" fontId="114" fillId="0" borderId="0"/>
    <xf numFmtId="38" fontId="115" fillId="0" borderId="0"/>
    <xf numFmtId="38" fontId="116" fillId="0" borderId="0"/>
    <xf numFmtId="38" fontId="117" fillId="0" borderId="0"/>
    <xf numFmtId="0" fontId="84" fillId="0" borderId="0"/>
    <xf numFmtId="0" fontId="84" fillId="0" borderId="0"/>
    <xf numFmtId="0" fontId="118" fillId="0" borderId="0" applyNumberFormat="0" applyFill="0" applyBorder="0" applyAlignment="0" applyProtection="0">
      <alignment vertical="top"/>
      <protection locked="0"/>
    </xf>
    <xf numFmtId="188" fontId="4" fillId="0" borderId="0" applyFill="0" applyBorder="0" applyAlignment="0"/>
    <xf numFmtId="170" fontId="4" fillId="0" borderId="0" applyFill="0" applyBorder="0" applyAlignment="0"/>
    <xf numFmtId="188" fontId="4" fillId="0" borderId="0" applyFill="0" applyBorder="0" applyAlignment="0"/>
    <xf numFmtId="189" fontId="4" fillId="0" borderId="0" applyFill="0" applyBorder="0" applyAlignment="0"/>
    <xf numFmtId="170" fontId="4" fillId="0" borderId="0" applyFill="0" applyBorder="0" applyAlignment="0"/>
    <xf numFmtId="0" fontId="119" fillId="0" borderId="27" applyNumberFormat="0" applyFill="0" applyAlignment="0" applyProtection="0"/>
    <xf numFmtId="0" fontId="119" fillId="0" borderId="27" applyNumberFormat="0" applyFill="0" applyAlignment="0" applyProtection="0"/>
    <xf numFmtId="0" fontId="119" fillId="0" borderId="27" applyNumberFormat="0" applyFill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119" fillId="0" borderId="27" applyNumberFormat="0" applyFill="0" applyAlignment="0" applyProtection="0"/>
    <xf numFmtId="0" fontId="120" fillId="0" borderId="28" applyNumberFormat="0" applyFill="0" applyAlignment="0" applyProtection="0"/>
    <xf numFmtId="0" fontId="121" fillId="0" borderId="28" applyNumberFormat="0" applyFill="0" applyAlignment="0" applyProtection="0"/>
    <xf numFmtId="0" fontId="119" fillId="0" borderId="27" applyNumberFormat="0" applyFill="0" applyAlignment="0" applyProtection="0"/>
    <xf numFmtId="0" fontId="122" fillId="0" borderId="28" applyNumberFormat="0" applyFill="0" applyAlignment="0" applyProtection="0"/>
    <xf numFmtId="0" fontId="119" fillId="0" borderId="27" applyNumberFormat="0" applyFill="0" applyAlignment="0" applyProtection="0"/>
    <xf numFmtId="0" fontId="119" fillId="0" borderId="27" applyNumberFormat="0" applyFill="0" applyAlignment="0" applyProtection="0"/>
    <xf numFmtId="0" fontId="123" fillId="0" borderId="28" applyNumberFormat="0" applyFill="0" applyAlignment="0" applyProtection="0"/>
    <xf numFmtId="0" fontId="119" fillId="0" borderId="27" applyNumberFormat="0" applyFill="0" applyAlignment="0" applyProtection="0"/>
    <xf numFmtId="0" fontId="119" fillId="0" borderId="27" applyNumberFormat="0" applyFill="0" applyAlignment="0" applyProtection="0"/>
    <xf numFmtId="0" fontId="119" fillId="0" borderId="27" applyNumberFormat="0" applyFill="0" applyAlignment="0" applyProtection="0"/>
    <xf numFmtId="0" fontId="119" fillId="0" borderId="27" applyNumberFormat="0" applyFill="0" applyAlignment="0" applyProtection="0"/>
    <xf numFmtId="0" fontId="124" fillId="0" borderId="0"/>
    <xf numFmtId="0" fontId="125" fillId="0" borderId="0"/>
    <xf numFmtId="0" fontId="124" fillId="0" borderId="0"/>
    <xf numFmtId="0" fontId="125" fillId="0" borderId="0"/>
    <xf numFmtId="0" fontId="126" fillId="0" borderId="0"/>
    <xf numFmtId="211" fontId="74" fillId="0" borderId="0" applyFont="0" applyFill="0" applyBorder="0" applyAlignment="0" applyProtection="0"/>
    <xf numFmtId="212" fontId="4" fillId="0" borderId="0" applyFont="0" applyFill="0" applyBorder="0" applyAlignment="0" applyProtection="0"/>
    <xf numFmtId="213" fontId="4" fillId="0" borderId="0" applyFont="0" applyFill="0" applyBorder="0" applyAlignment="0" applyProtection="0"/>
    <xf numFmtId="0" fontId="127" fillId="0" borderId="11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6" fontId="128" fillId="0" borderId="0" applyFont="0" applyFill="0" applyBorder="0" applyAlignment="0" applyProtection="0"/>
    <xf numFmtId="8" fontId="128" fillId="0" borderId="0" applyFont="0" applyFill="0" applyBorder="0" applyAlignment="0" applyProtection="0"/>
    <xf numFmtId="0" fontId="78" fillId="0" borderId="0" applyNumberFormat="0" applyFont="0" applyFill="0" applyAlignment="0"/>
    <xf numFmtId="0" fontId="129" fillId="15" borderId="0" applyNumberFormat="0" applyBorder="0" applyAlignment="0" applyProtection="0"/>
    <xf numFmtId="0" fontId="129" fillId="15" borderId="0" applyNumberFormat="0" applyBorder="0" applyAlignment="0" applyProtection="0"/>
    <xf numFmtId="0" fontId="129" fillId="15" borderId="0" applyNumberFormat="0" applyBorder="0" applyAlignment="0" applyProtection="0"/>
    <xf numFmtId="0" fontId="130" fillId="15" borderId="0" applyNumberFormat="0" applyBorder="0" applyAlignment="0" applyProtection="0"/>
    <xf numFmtId="0" fontId="130" fillId="15" borderId="0" applyNumberFormat="0" applyBorder="0" applyAlignment="0" applyProtection="0"/>
    <xf numFmtId="0" fontId="129" fillId="15" borderId="0" applyNumberFormat="0" applyBorder="0" applyAlignment="0" applyProtection="0"/>
    <xf numFmtId="0" fontId="130" fillId="15" borderId="0" applyNumberFormat="0" applyBorder="0" applyAlignment="0" applyProtection="0"/>
    <xf numFmtId="0" fontId="131" fillId="15" borderId="0" applyNumberFormat="0" applyBorder="0" applyAlignment="0" applyProtection="0"/>
    <xf numFmtId="0" fontId="129" fillId="15" borderId="0" applyNumberFormat="0" applyBorder="0" applyAlignment="0" applyProtection="0"/>
    <xf numFmtId="0" fontId="132" fillId="15" borderId="0" applyNumberFormat="0" applyBorder="0" applyAlignment="0" applyProtection="0"/>
    <xf numFmtId="0" fontId="129" fillId="15" borderId="0" applyNumberFormat="0" applyBorder="0" applyAlignment="0" applyProtection="0"/>
    <xf numFmtId="0" fontId="129" fillId="15" borderId="0" applyNumberFormat="0" applyBorder="0" applyAlignment="0" applyProtection="0"/>
    <xf numFmtId="0" fontId="133" fillId="15" borderId="0" applyNumberFormat="0" applyBorder="0" applyAlignment="0" applyProtection="0"/>
    <xf numFmtId="0" fontId="129" fillId="15" borderId="0" applyNumberFormat="0" applyBorder="0" applyAlignment="0" applyProtection="0"/>
    <xf numFmtId="0" fontId="129" fillId="15" borderId="0" applyNumberFormat="0" applyBorder="0" applyAlignment="0" applyProtection="0"/>
    <xf numFmtId="0" fontId="129" fillId="15" borderId="0" applyNumberFormat="0" applyBorder="0" applyAlignment="0" applyProtection="0"/>
    <xf numFmtId="0" fontId="129" fillId="15" borderId="0" applyNumberFormat="0" applyBorder="0" applyAlignment="0" applyProtection="0"/>
    <xf numFmtId="37" fontId="134" fillId="0" borderId="0"/>
    <xf numFmtId="37" fontId="134" fillId="0" borderId="0"/>
    <xf numFmtId="37" fontId="134" fillId="0" borderId="0"/>
    <xf numFmtId="37" fontId="134" fillId="0" borderId="0"/>
    <xf numFmtId="37" fontId="134" fillId="0" borderId="0"/>
    <xf numFmtId="0" fontId="124" fillId="0" borderId="0"/>
    <xf numFmtId="0" fontId="125" fillId="0" borderId="0"/>
    <xf numFmtId="0" fontId="125" fillId="0" borderId="0"/>
    <xf numFmtId="0" fontId="135" fillId="0" borderId="0"/>
    <xf numFmtId="216" fontId="45" fillId="0" borderId="0"/>
    <xf numFmtId="216" fontId="68" fillId="0" borderId="0"/>
    <xf numFmtId="201" fontId="135" fillId="0" borderId="0"/>
    <xf numFmtId="216" fontId="45" fillId="0" borderId="0"/>
    <xf numFmtId="216" fontId="68" fillId="0" borderId="0"/>
    <xf numFmtId="216" fontId="45" fillId="0" borderId="0"/>
    <xf numFmtId="216" fontId="68" fillId="0" borderId="0"/>
    <xf numFmtId="216" fontId="45" fillId="0" borderId="0"/>
    <xf numFmtId="216" fontId="68" fillId="0" borderId="0"/>
    <xf numFmtId="216" fontId="45" fillId="0" borderId="0"/>
    <xf numFmtId="216" fontId="68" fillId="0" borderId="0"/>
    <xf numFmtId="216" fontId="45" fillId="0" borderId="0"/>
    <xf numFmtId="216" fontId="68" fillId="0" borderId="0"/>
    <xf numFmtId="216" fontId="45" fillId="0" borderId="0"/>
    <xf numFmtId="216" fontId="68" fillId="0" borderId="0"/>
    <xf numFmtId="201" fontId="135" fillId="0" borderId="0"/>
    <xf numFmtId="201" fontId="135" fillId="0" borderId="0"/>
    <xf numFmtId="0" fontId="76" fillId="0" borderId="0"/>
    <xf numFmtId="0" fontId="4" fillId="0" borderId="0"/>
    <xf numFmtId="0" fontId="4" fillId="0" borderId="0"/>
    <xf numFmtId="0" fontId="4" fillId="0" borderId="0"/>
    <xf numFmtId="190" fontId="4" fillId="0" borderId="0"/>
    <xf numFmtId="0" fontId="4" fillId="0" borderId="0"/>
    <xf numFmtId="190" fontId="4" fillId="0" borderId="0"/>
    <xf numFmtId="19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4" fillId="0" borderId="0"/>
    <xf numFmtId="0" fontId="4" fillId="0" borderId="0"/>
    <xf numFmtId="0" fontId="27" fillId="0" borderId="0"/>
    <xf numFmtId="0" fontId="31" fillId="0" borderId="0"/>
    <xf numFmtId="0" fontId="23" fillId="0" borderId="0"/>
    <xf numFmtId="0" fontId="27" fillId="0" borderId="0"/>
    <xf numFmtId="0" fontId="4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4" fillId="0" borderId="0"/>
    <xf numFmtId="0" fontId="27" fillId="0" borderId="0"/>
    <xf numFmtId="0" fontId="28" fillId="0" borderId="0"/>
    <xf numFmtId="0" fontId="31" fillId="0" borderId="0"/>
    <xf numFmtId="0" fontId="4" fillId="0" borderId="0"/>
    <xf numFmtId="0" fontId="4" fillId="0" borderId="0"/>
    <xf numFmtId="0" fontId="28" fillId="0" borderId="0"/>
    <xf numFmtId="0" fontId="26" fillId="0" borderId="0"/>
    <xf numFmtId="0" fontId="23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3" fillId="0" borderId="0"/>
    <xf numFmtId="0" fontId="39" fillId="0" borderId="0"/>
    <xf numFmtId="0" fontId="27" fillId="0" borderId="0"/>
    <xf numFmtId="0" fontId="4" fillId="0" borderId="0"/>
    <xf numFmtId="0" fontId="40" fillId="0" borderId="0"/>
    <xf numFmtId="0" fontId="28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136" fillId="0" borderId="0"/>
    <xf numFmtId="0" fontId="13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6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1" fillId="0" borderId="0"/>
    <xf numFmtId="0" fontId="4" fillId="0" borderId="0"/>
    <xf numFmtId="0" fontId="28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70" fillId="0" borderId="0"/>
    <xf numFmtId="0" fontId="138" fillId="0" borderId="0"/>
    <xf numFmtId="0" fontId="27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38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3" fillId="0" borderId="0"/>
    <xf numFmtId="0" fontId="4" fillId="0" borderId="0"/>
    <xf numFmtId="0" fontId="26" fillId="0" borderId="0"/>
    <xf numFmtId="0" fontId="23" fillId="0" borderId="0"/>
    <xf numFmtId="0" fontId="27" fillId="0" borderId="0"/>
    <xf numFmtId="0" fontId="4" fillId="0" borderId="0"/>
    <xf numFmtId="0" fontId="3" fillId="0" borderId="0"/>
    <xf numFmtId="0" fontId="137" fillId="0" borderId="0"/>
    <xf numFmtId="0" fontId="4" fillId="0" borderId="0"/>
    <xf numFmtId="0" fontId="31" fillId="0" borderId="0"/>
    <xf numFmtId="0" fontId="29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23" fillId="0" borderId="0"/>
    <xf numFmtId="0" fontId="4" fillId="0" borderId="0"/>
    <xf numFmtId="0" fontId="26" fillId="0" borderId="0"/>
    <xf numFmtId="0" fontId="137" fillId="0" borderId="0"/>
    <xf numFmtId="0" fontId="31" fillId="0" borderId="0"/>
    <xf numFmtId="0" fontId="4" fillId="0" borderId="0"/>
    <xf numFmtId="0" fontId="31" fillId="0" borderId="0"/>
    <xf numFmtId="0" fontId="23" fillId="0" borderId="0"/>
    <xf numFmtId="0" fontId="4" fillId="0" borderId="0"/>
    <xf numFmtId="0" fontId="4" fillId="0" borderId="0"/>
    <xf numFmtId="0" fontId="72" fillId="0" borderId="0"/>
    <xf numFmtId="0" fontId="72" fillId="0" borderId="0"/>
    <xf numFmtId="0" fontId="27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23" fillId="0" borderId="0"/>
    <xf numFmtId="0" fontId="27" fillId="0" borderId="0"/>
    <xf numFmtId="0" fontId="13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13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217" fontId="28" fillId="0" borderId="0"/>
    <xf numFmtId="0" fontId="4" fillId="0" borderId="0"/>
    <xf numFmtId="0" fontId="28" fillId="0" borderId="0"/>
    <xf numFmtId="0" fontId="27" fillId="0" borderId="0"/>
    <xf numFmtId="0" fontId="4" fillId="0" borderId="0"/>
    <xf numFmtId="0" fontId="55" fillId="0" borderId="0"/>
    <xf numFmtId="0" fontId="28" fillId="10" borderId="29" applyNumberFormat="0" applyFont="0" applyAlignment="0" applyProtection="0"/>
    <xf numFmtId="0" fontId="28" fillId="10" borderId="29" applyNumberFormat="0" applyFont="0" applyAlignment="0" applyProtection="0"/>
    <xf numFmtId="0" fontId="28" fillId="10" borderId="29" applyNumberFormat="0" applyFont="0" applyAlignment="0" applyProtection="0"/>
    <xf numFmtId="0" fontId="31" fillId="10" borderId="29" applyNumberFormat="0" applyFont="0" applyAlignment="0" applyProtection="0"/>
    <xf numFmtId="0" fontId="31" fillId="10" borderId="29" applyNumberFormat="0" applyFont="0" applyAlignment="0" applyProtection="0"/>
    <xf numFmtId="0" fontId="30" fillId="5" borderId="7" applyNumberFormat="0" applyFont="0" applyAlignment="0" applyProtection="0"/>
    <xf numFmtId="0" fontId="31" fillId="10" borderId="29" applyNumberFormat="0" applyFont="0" applyAlignment="0" applyProtection="0"/>
    <xf numFmtId="0" fontId="28" fillId="10" borderId="29" applyNumberFormat="0" applyFont="0" applyAlignment="0" applyProtection="0"/>
    <xf numFmtId="0" fontId="31" fillId="10" borderId="29" applyNumberFormat="0" applyFont="0" applyAlignment="0" applyProtection="0"/>
    <xf numFmtId="0" fontId="30" fillId="5" borderId="7" applyNumberFormat="0" applyFont="0" applyAlignment="0" applyProtection="0"/>
    <xf numFmtId="0" fontId="30" fillId="5" borderId="7" applyNumberFormat="0" applyFont="0" applyAlignment="0" applyProtection="0"/>
    <xf numFmtId="0" fontId="30" fillId="5" borderId="7" applyNumberFormat="0" applyFont="0" applyAlignment="0" applyProtection="0"/>
    <xf numFmtId="0" fontId="31" fillId="10" borderId="29" applyNumberFormat="0" applyFont="0" applyAlignment="0" applyProtection="0"/>
    <xf numFmtId="0" fontId="28" fillId="10" borderId="29" applyNumberFormat="0" applyFont="0" applyAlignment="0" applyProtection="0"/>
    <xf numFmtId="0" fontId="31" fillId="10" borderId="29" applyNumberFormat="0" applyFont="0" applyAlignment="0" applyProtection="0"/>
    <xf numFmtId="0" fontId="30" fillId="5" borderId="7" applyNumberFormat="0" applyFont="0" applyAlignment="0" applyProtection="0"/>
    <xf numFmtId="0" fontId="31" fillId="10" borderId="29" applyNumberFormat="0" applyFont="0" applyAlignment="0" applyProtection="0"/>
    <xf numFmtId="0" fontId="28" fillId="10" borderId="29" applyNumberFormat="0" applyFont="0" applyAlignment="0" applyProtection="0"/>
    <xf numFmtId="0" fontId="31" fillId="10" borderId="29" applyNumberFormat="0" applyFont="0" applyAlignment="0" applyProtection="0"/>
    <xf numFmtId="0" fontId="30" fillId="5" borderId="7" applyNumberFormat="0" applyFont="0" applyAlignment="0" applyProtection="0"/>
    <xf numFmtId="0" fontId="31" fillId="10" borderId="29" applyNumberFormat="0" applyFont="0" applyAlignment="0" applyProtection="0"/>
    <xf numFmtId="0" fontId="28" fillId="10" borderId="29" applyNumberFormat="0" applyFont="0" applyAlignment="0" applyProtection="0"/>
    <xf numFmtId="0" fontId="28" fillId="10" borderId="29" applyNumberFormat="0" applyFont="0" applyAlignment="0" applyProtection="0"/>
    <xf numFmtId="0" fontId="4" fillId="10" borderId="29" applyNumberFormat="0" applyFont="0" applyAlignment="0" applyProtection="0"/>
    <xf numFmtId="0" fontId="28" fillId="10" borderId="29" applyNumberFormat="0" applyFont="0" applyAlignment="0" applyProtection="0"/>
    <xf numFmtId="0" fontId="28" fillId="10" borderId="29" applyNumberFormat="0" applyFont="0" applyAlignment="0" applyProtection="0"/>
    <xf numFmtId="0" fontId="28" fillId="10" borderId="29" applyNumberFormat="0" applyFont="0" applyAlignment="0" applyProtection="0"/>
    <xf numFmtId="0" fontId="139" fillId="28" borderId="30" applyNumberFormat="0" applyAlignment="0" applyProtection="0"/>
    <xf numFmtId="0" fontId="139" fillId="28" borderId="30" applyNumberFormat="0" applyAlignment="0" applyProtection="0"/>
    <xf numFmtId="0" fontId="139" fillId="28" borderId="30" applyNumberFormat="0" applyAlignment="0" applyProtection="0"/>
    <xf numFmtId="0" fontId="140" fillId="29" borderId="30" applyNumberFormat="0" applyAlignment="0" applyProtection="0"/>
    <xf numFmtId="0" fontId="140" fillId="29" borderId="30" applyNumberFormat="0" applyAlignment="0" applyProtection="0"/>
    <xf numFmtId="0" fontId="139" fillId="28" borderId="30" applyNumberFormat="0" applyAlignment="0" applyProtection="0"/>
    <xf numFmtId="0" fontId="140" fillId="29" borderId="30" applyNumberFormat="0" applyAlignment="0" applyProtection="0"/>
    <xf numFmtId="0" fontId="141" fillId="29" borderId="30" applyNumberFormat="0" applyAlignment="0" applyProtection="0"/>
    <xf numFmtId="0" fontId="139" fillId="28" borderId="30" applyNumberFormat="0" applyAlignment="0" applyProtection="0"/>
    <xf numFmtId="0" fontId="142" fillId="29" borderId="30" applyNumberFormat="0" applyAlignment="0" applyProtection="0"/>
    <xf numFmtId="0" fontId="139" fillId="28" borderId="30" applyNumberFormat="0" applyAlignment="0" applyProtection="0"/>
    <xf numFmtId="0" fontId="139" fillId="28" borderId="30" applyNumberFormat="0" applyAlignment="0" applyProtection="0"/>
    <xf numFmtId="0" fontId="139" fillId="29" borderId="30" applyNumberFormat="0" applyAlignment="0" applyProtection="0"/>
    <xf numFmtId="0" fontId="139" fillId="28" borderId="30" applyNumberFormat="0" applyAlignment="0" applyProtection="0"/>
    <xf numFmtId="0" fontId="139" fillId="28" borderId="30" applyNumberFormat="0" applyAlignment="0" applyProtection="0"/>
    <xf numFmtId="0" fontId="139" fillId="28" borderId="30" applyNumberFormat="0" applyAlignment="0" applyProtection="0"/>
    <xf numFmtId="0" fontId="139" fillId="28" borderId="30" applyNumberFormat="0" applyAlignment="0" applyProtection="0"/>
    <xf numFmtId="18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55" fillId="0" borderId="10" applyNumberFormat="0" applyBorder="0"/>
    <xf numFmtId="9" fontId="128" fillId="0" borderId="10" applyNumberFormat="0" applyBorder="0"/>
    <xf numFmtId="188" fontId="4" fillId="0" borderId="0" applyFill="0" applyBorder="0" applyAlignment="0"/>
    <xf numFmtId="170" fontId="4" fillId="0" borderId="0" applyFill="0" applyBorder="0" applyAlignment="0"/>
    <xf numFmtId="188" fontId="4" fillId="0" borderId="0" applyFill="0" applyBorder="0" applyAlignment="0"/>
    <xf numFmtId="189" fontId="4" fillId="0" borderId="0" applyFill="0" applyBorder="0" applyAlignment="0"/>
    <xf numFmtId="170" fontId="4" fillId="0" borderId="0" applyFill="0" applyBorder="0" applyAlignment="0"/>
    <xf numFmtId="0" fontId="143" fillId="0" borderId="14" applyNumberFormat="0" applyFont="0" applyFill="0" applyBorder="0" applyAlignment="0">
      <alignment horizontal="centerContinuous"/>
    </xf>
    <xf numFmtId="37" fontId="37" fillId="0" borderId="0"/>
    <xf numFmtId="0" fontId="4" fillId="0" borderId="0">
      <alignment vertical="justify"/>
    </xf>
    <xf numFmtId="0" fontId="4" fillId="0" borderId="0">
      <alignment vertical="justify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218" fontId="4" fillId="0" borderId="0"/>
    <xf numFmtId="0" fontId="144" fillId="0" borderId="0" applyNumberFormat="0" applyFont="0" applyFill="0" applyBorder="0" applyAlignment="0" applyProtection="0"/>
    <xf numFmtId="4" fontId="36" fillId="34" borderId="30" applyNumberFormat="0" applyProtection="0">
      <alignment vertical="center"/>
    </xf>
    <xf numFmtId="4" fontId="145" fillId="34" borderId="30" applyNumberFormat="0" applyProtection="0">
      <alignment vertical="center"/>
    </xf>
    <xf numFmtId="4" fontId="145" fillId="34" borderId="30" applyNumberFormat="0" applyProtection="0">
      <alignment vertical="center"/>
    </xf>
    <xf numFmtId="4" fontId="36" fillId="34" borderId="30" applyNumberFormat="0" applyProtection="0">
      <alignment horizontal="left" vertical="center" indent="1"/>
    </xf>
    <xf numFmtId="4" fontId="36" fillId="34" borderId="30" applyNumberFormat="0" applyProtection="0">
      <alignment horizontal="left" vertical="center" indent="1"/>
    </xf>
    <xf numFmtId="4" fontId="36" fillId="34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4" fontId="36" fillId="36" borderId="30" applyNumberFormat="0" applyProtection="0">
      <alignment horizontal="right" vertical="center"/>
    </xf>
    <xf numFmtId="4" fontId="36" fillId="36" borderId="30" applyNumberFormat="0" applyProtection="0">
      <alignment horizontal="right" vertical="center"/>
    </xf>
    <xf numFmtId="4" fontId="36" fillId="37" borderId="30" applyNumberFormat="0" applyProtection="0">
      <alignment horizontal="right" vertical="center"/>
    </xf>
    <xf numFmtId="4" fontId="36" fillId="37" borderId="30" applyNumberFormat="0" applyProtection="0">
      <alignment horizontal="right" vertical="center"/>
    </xf>
    <xf numFmtId="4" fontId="36" fillId="38" borderId="30" applyNumberFormat="0" applyProtection="0">
      <alignment horizontal="right" vertical="center"/>
    </xf>
    <xf numFmtId="4" fontId="36" fillId="38" borderId="30" applyNumberFormat="0" applyProtection="0">
      <alignment horizontal="right" vertical="center"/>
    </xf>
    <xf numFmtId="4" fontId="36" fillId="39" borderId="30" applyNumberFormat="0" applyProtection="0">
      <alignment horizontal="right" vertical="center"/>
    </xf>
    <xf numFmtId="4" fontId="36" fillId="39" borderId="30" applyNumberFormat="0" applyProtection="0">
      <alignment horizontal="right" vertical="center"/>
    </xf>
    <xf numFmtId="4" fontId="36" fillId="40" borderId="30" applyNumberFormat="0" applyProtection="0">
      <alignment horizontal="right" vertical="center"/>
    </xf>
    <xf numFmtId="4" fontId="36" fillId="40" borderId="30" applyNumberFormat="0" applyProtection="0">
      <alignment horizontal="right" vertical="center"/>
    </xf>
    <xf numFmtId="4" fontId="36" fillId="41" borderId="30" applyNumberFormat="0" applyProtection="0">
      <alignment horizontal="right" vertical="center"/>
    </xf>
    <xf numFmtId="4" fontId="36" fillId="41" borderId="30" applyNumberFormat="0" applyProtection="0">
      <alignment horizontal="right" vertical="center"/>
    </xf>
    <xf numFmtId="4" fontId="36" fillId="42" borderId="30" applyNumberFormat="0" applyProtection="0">
      <alignment horizontal="right" vertical="center"/>
    </xf>
    <xf numFmtId="4" fontId="36" fillId="42" borderId="30" applyNumberFormat="0" applyProtection="0">
      <alignment horizontal="right" vertical="center"/>
    </xf>
    <xf numFmtId="4" fontId="36" fillId="43" borderId="30" applyNumberFormat="0" applyProtection="0">
      <alignment horizontal="right" vertical="center"/>
    </xf>
    <xf numFmtId="4" fontId="36" fillId="43" borderId="30" applyNumberFormat="0" applyProtection="0">
      <alignment horizontal="right" vertical="center"/>
    </xf>
    <xf numFmtId="4" fontId="36" fillId="44" borderId="30" applyNumberFormat="0" applyProtection="0">
      <alignment horizontal="right" vertical="center"/>
    </xf>
    <xf numFmtId="4" fontId="36" fillId="44" borderId="30" applyNumberFormat="0" applyProtection="0">
      <alignment horizontal="right" vertical="center"/>
    </xf>
    <xf numFmtId="4" fontId="146" fillId="45" borderId="30" applyNumberFormat="0" applyProtection="0">
      <alignment horizontal="left" vertical="center" indent="1"/>
    </xf>
    <xf numFmtId="4" fontId="36" fillId="46" borderId="31" applyNumberFormat="0" applyProtection="0">
      <alignment horizontal="left" vertical="center" indent="1"/>
    </xf>
    <xf numFmtId="4" fontId="36" fillId="46" borderId="31" applyNumberFormat="0" applyProtection="0">
      <alignment horizontal="left" vertical="center" indent="1"/>
    </xf>
    <xf numFmtId="4" fontId="147" fillId="47" borderId="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4" fontId="36" fillId="46" borderId="30" applyNumberFormat="0" applyProtection="0">
      <alignment horizontal="left" vertical="center" indent="1"/>
    </xf>
    <xf numFmtId="4" fontId="36" fillId="46" borderId="30" applyNumberFormat="0" applyProtection="0">
      <alignment horizontal="left" vertical="center" indent="1"/>
    </xf>
    <xf numFmtId="4" fontId="36" fillId="48" borderId="30" applyNumberFormat="0" applyProtection="0">
      <alignment horizontal="left" vertical="center" indent="1"/>
    </xf>
    <xf numFmtId="4" fontId="36" fillId="48" borderId="30" applyNumberFormat="0" applyProtection="0">
      <alignment horizontal="left" vertical="center" indent="1"/>
    </xf>
    <xf numFmtId="0" fontId="4" fillId="48" borderId="30" applyNumberFormat="0" applyProtection="0">
      <alignment horizontal="left" vertical="center" indent="1"/>
    </xf>
    <xf numFmtId="0" fontId="4" fillId="48" borderId="30" applyNumberFormat="0" applyProtection="0">
      <alignment horizontal="left" vertical="center" indent="1"/>
    </xf>
    <xf numFmtId="0" fontId="4" fillId="48" borderId="30" applyNumberFormat="0" applyProtection="0">
      <alignment horizontal="left" vertical="center" indent="1"/>
    </xf>
    <xf numFmtId="0" fontId="4" fillId="48" borderId="30" applyNumberFormat="0" applyProtection="0">
      <alignment horizontal="left" vertical="center" indent="1"/>
    </xf>
    <xf numFmtId="0" fontId="4" fillId="49" borderId="30" applyNumberFormat="0" applyProtection="0">
      <alignment horizontal="left" vertical="center" indent="1"/>
    </xf>
    <xf numFmtId="0" fontId="4" fillId="49" borderId="30" applyNumberFormat="0" applyProtection="0">
      <alignment horizontal="left" vertical="center" indent="1"/>
    </xf>
    <xf numFmtId="0" fontId="4" fillId="49" borderId="30" applyNumberFormat="0" applyProtection="0">
      <alignment horizontal="left" vertical="center" indent="1"/>
    </xf>
    <xf numFmtId="0" fontId="4" fillId="49" borderId="30" applyNumberFormat="0" applyProtection="0">
      <alignment horizontal="left" vertical="center" indent="1"/>
    </xf>
    <xf numFmtId="0" fontId="4" fillId="31" borderId="30" applyNumberFormat="0" applyProtection="0">
      <alignment horizontal="left" vertical="center" indent="1"/>
    </xf>
    <xf numFmtId="0" fontId="4" fillId="31" borderId="30" applyNumberFormat="0" applyProtection="0">
      <alignment horizontal="left" vertical="center" indent="1"/>
    </xf>
    <xf numFmtId="0" fontId="4" fillId="31" borderId="30" applyNumberFormat="0" applyProtection="0">
      <alignment horizontal="left" vertical="center" indent="1"/>
    </xf>
    <xf numFmtId="0" fontId="4" fillId="31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4" fontId="36" fillId="33" borderId="30" applyNumberFormat="0" applyProtection="0">
      <alignment vertical="center"/>
    </xf>
    <xf numFmtId="4" fontId="36" fillId="33" borderId="30" applyNumberFormat="0" applyProtection="0">
      <alignment vertical="center"/>
    </xf>
    <xf numFmtId="4" fontId="145" fillId="33" borderId="30" applyNumberFormat="0" applyProtection="0">
      <alignment vertical="center"/>
    </xf>
    <xf numFmtId="4" fontId="145" fillId="33" borderId="30" applyNumberFormat="0" applyProtection="0">
      <alignment vertical="center"/>
    </xf>
    <xf numFmtId="4" fontId="36" fillId="33" borderId="30" applyNumberFormat="0" applyProtection="0">
      <alignment horizontal="left" vertical="center" indent="1"/>
    </xf>
    <xf numFmtId="4" fontId="36" fillId="33" borderId="30" applyNumberFormat="0" applyProtection="0">
      <alignment horizontal="left" vertical="center" indent="1"/>
    </xf>
    <xf numFmtId="4" fontId="36" fillId="33" borderId="30" applyNumberFormat="0" applyProtection="0">
      <alignment horizontal="left" vertical="center" indent="1"/>
    </xf>
    <xf numFmtId="4" fontId="36" fillId="33" borderId="30" applyNumberFormat="0" applyProtection="0">
      <alignment horizontal="left" vertical="center" indent="1"/>
    </xf>
    <xf numFmtId="4" fontId="36" fillId="46" borderId="30" applyNumberFormat="0" applyProtection="0">
      <alignment horizontal="right" vertical="center"/>
    </xf>
    <xf numFmtId="4" fontId="145" fillId="46" borderId="30" applyNumberFormat="0" applyProtection="0">
      <alignment horizontal="right" vertical="center"/>
    </xf>
    <xf numFmtId="4" fontId="145" fillId="46" borderId="30" applyNumberFormat="0" applyProtection="0">
      <alignment horizontal="right" vertical="center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148" fillId="0" borderId="0"/>
    <xf numFmtId="4" fontId="149" fillId="46" borderId="30" applyNumberFormat="0" applyProtection="0">
      <alignment horizontal="right" vertical="center"/>
    </xf>
    <xf numFmtId="4" fontId="149" fillId="46" borderId="30" applyNumberFormat="0" applyProtection="0">
      <alignment horizontal="right" vertical="center"/>
    </xf>
    <xf numFmtId="0" fontId="150" fillId="0" borderId="0">
      <alignment horizontal="left"/>
    </xf>
    <xf numFmtId="0" fontId="75" fillId="0" borderId="12" applyAlignment="0">
      <alignment horizontal="centerContinuous"/>
    </xf>
    <xf numFmtId="0" fontId="125" fillId="0" borderId="0"/>
    <xf numFmtId="0" fontId="79" fillId="0" borderId="0"/>
    <xf numFmtId="219" fontId="151" fillId="0" borderId="0"/>
    <xf numFmtId="0" fontId="152" fillId="0" borderId="0" applyNumberFormat="0" applyBorder="0" applyAlignment="0"/>
    <xf numFmtId="0" fontId="147" fillId="0" borderId="0" applyNumberFormat="0" applyBorder="0" applyAlignment="0"/>
    <xf numFmtId="0" fontId="146" fillId="0" borderId="0" applyNumberFormat="0" applyBorder="0" applyAlignment="0"/>
    <xf numFmtId="0" fontId="153" fillId="0" borderId="0" applyNumberFormat="0" applyBorder="0" applyAlignment="0"/>
    <xf numFmtId="0" fontId="127" fillId="0" borderId="0"/>
    <xf numFmtId="0" fontId="154" fillId="33" borderId="0">
      <alignment wrapText="1"/>
    </xf>
    <xf numFmtId="3" fontId="4" fillId="0" borderId="15" applyNumberFormat="0" applyFont="0" applyFill="0" applyAlignment="0" applyProtection="0">
      <alignment vertical="center"/>
    </xf>
    <xf numFmtId="49" fontId="36" fillId="0" borderId="0" applyFill="0" applyBorder="0" applyAlignment="0"/>
    <xf numFmtId="220" fontId="4" fillId="0" borderId="0" applyFill="0" applyBorder="0" applyAlignment="0"/>
    <xf numFmtId="221" fontId="4" fillId="0" borderId="0" applyFill="0" applyBorder="0" applyAlignment="0"/>
    <xf numFmtId="0" fontId="155" fillId="0" borderId="32"/>
    <xf numFmtId="40" fontId="156" fillId="0" borderId="0"/>
    <xf numFmtId="0" fontId="157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61" fillId="0" borderId="33" applyNumberFormat="0" applyFill="0" applyAlignment="0" applyProtection="0"/>
    <xf numFmtId="0" fontId="161" fillId="0" borderId="33" applyNumberFormat="0" applyFill="0" applyAlignment="0" applyProtection="0"/>
    <xf numFmtId="0" fontId="161" fillId="0" borderId="33" applyNumberFormat="0" applyFill="0" applyAlignment="0" applyProtection="0"/>
    <xf numFmtId="0" fontId="162" fillId="0" borderId="34" applyNumberFormat="0" applyFill="0" applyAlignment="0" applyProtection="0"/>
    <xf numFmtId="0" fontId="162" fillId="0" borderId="34" applyNumberFormat="0" applyFill="0" applyAlignment="0" applyProtection="0"/>
    <xf numFmtId="0" fontId="161" fillId="0" borderId="33" applyNumberFormat="0" applyFill="0" applyAlignment="0" applyProtection="0"/>
    <xf numFmtId="0" fontId="162" fillId="0" borderId="34" applyNumberFormat="0" applyFill="0" applyAlignment="0" applyProtection="0"/>
    <xf numFmtId="0" fontId="163" fillId="0" borderId="34" applyNumberFormat="0" applyFill="0" applyAlignment="0" applyProtection="0"/>
    <xf numFmtId="0" fontId="161" fillId="0" borderId="33" applyNumberFormat="0" applyFill="0" applyAlignment="0" applyProtection="0"/>
    <xf numFmtId="0" fontId="164" fillId="0" borderId="34" applyNumberFormat="0" applyFill="0" applyAlignment="0" applyProtection="0"/>
    <xf numFmtId="0" fontId="161" fillId="0" borderId="33" applyNumberFormat="0" applyFill="0" applyAlignment="0" applyProtection="0"/>
    <xf numFmtId="0" fontId="161" fillId="0" borderId="33" applyNumberFormat="0" applyFill="0" applyAlignment="0" applyProtection="0"/>
    <xf numFmtId="0" fontId="161" fillId="0" borderId="34" applyNumberFormat="0" applyFill="0" applyAlignment="0" applyProtection="0"/>
    <xf numFmtId="0" fontId="161" fillId="0" borderId="33" applyNumberFormat="0" applyFill="0" applyAlignment="0" applyProtection="0"/>
    <xf numFmtId="0" fontId="161" fillId="0" borderId="33" applyNumberFormat="0" applyFill="0" applyAlignment="0" applyProtection="0"/>
    <xf numFmtId="0" fontId="161" fillId="0" borderId="33" applyNumberFormat="0" applyFill="0" applyAlignment="0" applyProtection="0"/>
    <xf numFmtId="0" fontId="161" fillId="0" borderId="33" applyNumberFormat="0" applyFill="0" applyAlignment="0" applyProtection="0"/>
    <xf numFmtId="40" fontId="55" fillId="0" borderId="0" applyFont="0" applyFill="0" applyBorder="0" applyAlignment="0" applyProtection="0"/>
    <xf numFmtId="6" fontId="55" fillId="0" borderId="0" applyFont="0" applyFill="0" applyBorder="0" applyAlignment="0" applyProtection="0"/>
    <xf numFmtId="8" fontId="165" fillId="0" borderId="0" applyFont="0" applyFill="0" applyBorder="0" applyAlignment="0" applyProtection="0"/>
    <xf numFmtId="5" fontId="166" fillId="0" borderId="8">
      <alignment horizontal="left" vertical="top"/>
    </xf>
    <xf numFmtId="5" fontId="167" fillId="0" borderId="9">
      <alignment horizontal="left" vertical="top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68" fillId="0" borderId="0" applyNumberFormat="0" applyFill="0" applyBorder="0" applyAlignment="0" applyProtection="0"/>
    <xf numFmtId="0" fontId="168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68" fillId="0" borderId="0" applyNumberFormat="0" applyFill="0" applyBorder="0" applyAlignment="0" applyProtection="0"/>
    <xf numFmtId="0" fontId="16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77" fillId="0" borderId="0">
      <alignment horizontal="left"/>
    </xf>
    <xf numFmtId="0" fontId="125" fillId="0" borderId="35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71" fillId="0" borderId="0" applyNumberFormat="0" applyFill="0" applyBorder="0" applyAlignment="0" applyProtection="0"/>
    <xf numFmtId="0" fontId="61" fillId="29" borderId="16" applyNumberFormat="0" applyAlignment="0" applyProtection="0"/>
    <xf numFmtId="0" fontId="61" fillId="29" borderId="16" applyNumberFormat="0" applyAlignment="0" applyProtection="0"/>
    <xf numFmtId="0" fontId="61" fillId="29" borderId="16" applyNumberFormat="0" applyAlignment="0" applyProtection="0"/>
    <xf numFmtId="0" fontId="61" fillId="29" borderId="16" applyNumberFormat="0" applyAlignment="0" applyProtection="0"/>
    <xf numFmtId="0" fontId="61" fillId="29" borderId="16" applyNumberFormat="0" applyAlignment="0" applyProtection="0"/>
    <xf numFmtId="0" fontId="61" fillId="29" borderId="16" applyNumberFormat="0" applyAlignment="0" applyProtection="0"/>
    <xf numFmtId="0" fontId="58" fillId="29" borderId="16" applyNumberFormat="0" applyAlignment="0" applyProtection="0"/>
    <xf numFmtId="0" fontId="58" fillId="29" borderId="16" applyNumberFormat="0" applyAlignment="0" applyProtection="0"/>
    <xf numFmtId="0" fontId="57" fillId="28" borderId="16" applyNumberFormat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68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222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223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30" fillId="0" borderId="0" applyFont="0" applyFill="0" applyBorder="0" applyAlignment="0" applyProtection="0"/>
    <xf numFmtId="194" fontId="30" fillId="0" borderId="0" applyFont="0" applyFill="0" applyBorder="0" applyAlignment="0" applyProtection="0"/>
    <xf numFmtId="194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194" fontId="30" fillId="0" borderId="0" applyFont="0" applyFill="0" applyBorder="0" applyAlignment="0" applyProtection="0"/>
    <xf numFmtId="194" fontId="30" fillId="0" borderId="0" applyFont="0" applyFill="0" applyBorder="0" applyAlignment="0" applyProtection="0"/>
    <xf numFmtId="194" fontId="30" fillId="0" borderId="0" applyFont="0" applyFill="0" applyBorder="0" applyAlignment="0" applyProtection="0"/>
    <xf numFmtId="194" fontId="30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30" fillId="0" borderId="0" applyFont="0" applyFill="0" applyBorder="0" applyAlignment="0" applyProtection="0"/>
    <xf numFmtId="194" fontId="30" fillId="0" borderId="0" applyFont="0" applyFill="0" applyBorder="0" applyAlignment="0" applyProtection="0"/>
    <xf numFmtId="43" fontId="23" fillId="0" borderId="0" applyFont="0" applyFill="0" applyBorder="0" applyAlignment="0" applyProtection="0"/>
    <xf numFmtId="194" fontId="30" fillId="0" borderId="0" applyFont="0" applyFill="0" applyBorder="0" applyAlignment="0" applyProtection="0"/>
    <xf numFmtId="194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2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83" fontId="36" fillId="0" borderId="0" applyFont="0" applyFill="0" applyBorder="0" applyAlignment="0" applyProtection="0"/>
    <xf numFmtId="183" fontId="36" fillId="0" borderId="0" applyFont="0" applyFill="0" applyBorder="0" applyAlignment="0" applyProtection="0"/>
    <xf numFmtId="167" fontId="4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22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22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6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222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83" fontId="36" fillId="0" borderId="0" applyFont="0" applyFill="0" applyBorder="0" applyAlignment="0" applyProtection="0"/>
    <xf numFmtId="5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9" fontId="45" fillId="0" borderId="0" applyFill="0" applyBorder="0" applyAlignment="0" applyProtection="0"/>
    <xf numFmtId="227" fontId="28" fillId="0" borderId="0" applyFon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0" fontId="173" fillId="0" borderId="0" applyNumberFormat="0" applyFill="0" applyBorder="0" applyAlignment="0" applyProtection="0">
      <alignment vertical="top"/>
      <protection locked="0"/>
    </xf>
    <xf numFmtId="0" fontId="174" fillId="0" borderId="0" applyNumberFormat="0" applyFill="0" applyBorder="0" applyAlignment="0" applyProtection="0">
      <alignment vertical="top"/>
      <protection locked="0"/>
    </xf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5" fillId="30" borderId="17" applyNumberFormat="0" applyAlignment="0" applyProtection="0"/>
    <xf numFmtId="0" fontId="65" fillId="30" borderId="17" applyNumberFormat="0" applyAlignment="0" applyProtection="0"/>
    <xf numFmtId="0" fontId="65" fillId="30" borderId="17" applyNumberFormat="0" applyAlignment="0" applyProtection="0"/>
    <xf numFmtId="0" fontId="64" fillId="30" borderId="17" applyNumberFormat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23" fillId="0" borderId="28" applyNumberFormat="0" applyFill="0" applyAlignment="0" applyProtection="0"/>
    <xf numFmtId="0" fontId="120" fillId="0" borderId="28" applyNumberFormat="0" applyFill="0" applyAlignment="0" applyProtection="0"/>
    <xf numFmtId="0" fontId="119" fillId="0" borderId="27" applyNumberFormat="0" applyFill="0" applyAlignment="0" applyProtection="0"/>
    <xf numFmtId="0" fontId="85" fillId="11" borderId="0" applyNumberFormat="0" applyBorder="0" applyAlignment="0" applyProtection="0"/>
    <xf numFmtId="0" fontId="85" fillId="11" borderId="0" applyNumberFormat="0" applyBorder="0" applyAlignment="0" applyProtection="0"/>
    <xf numFmtId="0" fontId="85" fillId="11" borderId="0" applyNumberFormat="0" applyBorder="0" applyAlignment="0" applyProtection="0"/>
    <xf numFmtId="0" fontId="86" fillId="11" borderId="0" applyNumberFormat="0" applyBorder="0" applyAlignment="0" applyProtection="0"/>
    <xf numFmtId="0" fontId="85" fillId="14" borderId="0" applyNumberFormat="0" applyBorder="0" applyAlignment="0" applyProtection="0"/>
    <xf numFmtId="0" fontId="175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9" fontId="178" fillId="0" borderId="0" applyFont="0" applyFill="0" applyBorder="0" applyAlignment="0" applyProtection="0"/>
    <xf numFmtId="0" fontId="26" fillId="0" borderId="0"/>
    <xf numFmtId="228" fontId="151" fillId="0" borderId="0"/>
    <xf numFmtId="229" fontId="151" fillId="0" borderId="0"/>
    <xf numFmtId="0" fontId="4" fillId="0" borderId="0"/>
    <xf numFmtId="0" fontId="4" fillId="0" borderId="0"/>
    <xf numFmtId="0" fontId="23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2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8" fillId="0" borderId="0"/>
    <xf numFmtId="0" fontId="179" fillId="0" borderId="0"/>
    <xf numFmtId="0" fontId="4" fillId="0" borderId="0"/>
    <xf numFmtId="0" fontId="30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37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22" fillId="0" borderId="0"/>
    <xf numFmtId="0" fontId="27" fillId="0" borderId="0"/>
    <xf numFmtId="0" fontId="4" fillId="0" borderId="0"/>
    <xf numFmtId="0" fontId="27" fillId="0" borderId="0"/>
    <xf numFmtId="0" fontId="28" fillId="0" borderId="0"/>
    <xf numFmtId="0" fontId="27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7" fillId="0" borderId="0"/>
    <xf numFmtId="228" fontId="151" fillId="0" borderId="0"/>
    <xf numFmtId="228" fontId="151" fillId="0" borderId="0"/>
    <xf numFmtId="0" fontId="27" fillId="0" borderId="0"/>
    <xf numFmtId="0" fontId="23" fillId="0" borderId="0"/>
    <xf numFmtId="0" fontId="27" fillId="0" borderId="0"/>
    <xf numFmtId="0" fontId="4" fillId="0" borderId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2" fillId="12" borderId="16" applyNumberFormat="0" applyAlignment="0" applyProtection="0"/>
    <xf numFmtId="0" fontId="112" fillId="12" borderId="16" applyNumberFormat="0" applyAlignment="0" applyProtection="0"/>
    <xf numFmtId="0" fontId="111" fillId="15" borderId="16" applyNumberFormat="0" applyAlignment="0" applyProtection="0"/>
    <xf numFmtId="0" fontId="133" fillId="15" borderId="0" applyNumberFormat="0" applyBorder="0" applyAlignment="0" applyProtection="0"/>
    <xf numFmtId="0" fontId="133" fillId="15" borderId="0" applyNumberFormat="0" applyBorder="0" applyAlignment="0" applyProtection="0"/>
    <xf numFmtId="0" fontId="133" fillId="15" borderId="0" applyNumberFormat="0" applyBorder="0" applyAlignment="0" applyProtection="0"/>
    <xf numFmtId="0" fontId="130" fillId="15" borderId="0" applyNumberFormat="0" applyBorder="0" applyAlignment="0" applyProtection="0"/>
    <xf numFmtId="0" fontId="129" fillId="15" borderId="0" applyNumberFormat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61" fillId="0" borderId="34" applyNumberFormat="0" applyFill="0" applyAlignment="0" applyProtection="0"/>
    <xf numFmtId="0" fontId="161" fillId="0" borderId="34" applyNumberFormat="0" applyFill="0" applyAlignment="0" applyProtection="0"/>
    <xf numFmtId="0" fontId="161" fillId="0" borderId="34" applyNumberFormat="0" applyFill="0" applyAlignment="0" applyProtection="0"/>
    <xf numFmtId="0" fontId="161" fillId="0" borderId="34" applyNumberFormat="0" applyFill="0" applyAlignment="0" applyProtection="0"/>
    <xf numFmtId="0" fontId="161" fillId="0" borderId="34" applyNumberFormat="0" applyFill="0" applyAlignment="0" applyProtection="0"/>
    <xf numFmtId="0" fontId="161" fillId="0" borderId="34" applyNumberFormat="0" applyFill="0" applyAlignment="0" applyProtection="0"/>
    <xf numFmtId="0" fontId="162" fillId="0" borderId="34" applyNumberFormat="0" applyFill="0" applyAlignment="0" applyProtection="0"/>
    <xf numFmtId="0" fontId="162" fillId="0" borderId="34" applyNumberFormat="0" applyFill="0" applyAlignment="0" applyProtection="0"/>
    <xf numFmtId="0" fontId="161" fillId="0" borderId="33" applyNumberFormat="0" applyFill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9" fillId="9" borderId="0" applyNumberFormat="0" applyBorder="0" applyAlignment="0" applyProtection="0"/>
    <xf numFmtId="0" fontId="48" fillId="13" borderId="0" applyNumberFormat="0" applyBorder="0" applyAlignment="0" applyProtection="0"/>
    <xf numFmtId="230" fontId="180" fillId="0" borderId="0" applyFont="0" applyFill="0" applyBorder="0" applyAlignment="0" applyProtection="0"/>
    <xf numFmtId="231" fontId="180" fillId="0" borderId="0" applyFont="0" applyFill="0" applyBorder="0" applyAlignment="0" applyProtection="0"/>
    <xf numFmtId="232" fontId="180" fillId="0" borderId="0" applyFont="0" applyFill="0" applyBorder="0" applyAlignment="0" applyProtection="0"/>
    <xf numFmtId="233" fontId="180" fillId="0" borderId="0" applyFont="0" applyFill="0" applyBorder="0" applyAlignment="0" applyProtection="0"/>
    <xf numFmtId="0" fontId="4" fillId="0" borderId="0"/>
    <xf numFmtId="0" fontId="4" fillId="0" borderId="0"/>
    <xf numFmtId="0" fontId="181" fillId="0" borderId="0"/>
    <xf numFmtId="0" fontId="4" fillId="0" borderId="0"/>
    <xf numFmtId="0" fontId="178" fillId="0" borderId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3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19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17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7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2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2" fillId="19" borderId="0" applyNumberFormat="0" applyBorder="0" applyAlignment="0" applyProtection="0"/>
    <xf numFmtId="0" fontId="41" fillId="25" borderId="0" applyNumberFormat="0" applyBorder="0" applyAlignment="0" applyProtection="0"/>
    <xf numFmtId="0" fontId="139" fillId="29" borderId="30" applyNumberFormat="0" applyAlignment="0" applyProtection="0"/>
    <xf numFmtId="0" fontId="139" fillId="29" borderId="30" applyNumberFormat="0" applyAlignment="0" applyProtection="0"/>
    <xf numFmtId="0" fontId="139" fillId="29" borderId="30" applyNumberFormat="0" applyAlignment="0" applyProtection="0"/>
    <xf numFmtId="0" fontId="139" fillId="29" borderId="30" applyNumberFormat="0" applyAlignment="0" applyProtection="0"/>
    <xf numFmtId="0" fontId="139" fillId="29" borderId="30" applyNumberFormat="0" applyAlignment="0" applyProtection="0"/>
    <xf numFmtId="0" fontId="139" fillId="29" borderId="30" applyNumberFormat="0" applyAlignment="0" applyProtection="0"/>
    <xf numFmtId="0" fontId="140" fillId="29" borderId="30" applyNumberFormat="0" applyAlignment="0" applyProtection="0"/>
    <xf numFmtId="0" fontId="140" fillId="29" borderId="30" applyNumberFormat="0" applyAlignment="0" applyProtection="0"/>
    <xf numFmtId="0" fontId="139" fillId="28" borderId="30" applyNumberFormat="0" applyAlignment="0" applyProtection="0"/>
    <xf numFmtId="0" fontId="4" fillId="10" borderId="29" applyNumberFormat="0" applyFont="0" applyAlignment="0" applyProtection="0"/>
    <xf numFmtId="0" fontId="30" fillId="10" borderId="29" applyNumberFormat="0" applyFont="0" applyAlignment="0" applyProtection="0"/>
    <xf numFmtId="0" fontId="4" fillId="10" borderId="29" applyNumberFormat="0" applyFont="0" applyAlignment="0" applyProtection="0"/>
    <xf numFmtId="0" fontId="4" fillId="10" borderId="29" applyNumberFormat="0" applyFont="0" applyAlignment="0" applyProtection="0"/>
    <xf numFmtId="0" fontId="4" fillId="10" borderId="29" applyNumberFormat="0" applyFont="0" applyAlignment="0" applyProtection="0"/>
    <xf numFmtId="0" fontId="4" fillId="10" borderId="29" applyNumberFormat="0" applyFont="0" applyAlignment="0" applyProtection="0"/>
    <xf numFmtId="0" fontId="4" fillId="10" borderId="29" applyNumberFormat="0" applyFont="0" applyAlignment="0" applyProtection="0"/>
    <xf numFmtId="0" fontId="30" fillId="10" borderId="29" applyNumberFormat="0" applyFont="0" applyAlignment="0" applyProtection="0"/>
    <xf numFmtId="0" fontId="30" fillId="10" borderId="29" applyNumberFormat="0" applyFont="0" applyAlignment="0" applyProtection="0"/>
    <xf numFmtId="0" fontId="30" fillId="10" borderId="29" applyNumberFormat="0" applyFont="0" applyAlignment="0" applyProtection="0"/>
    <xf numFmtId="0" fontId="27" fillId="10" borderId="29" applyNumberFormat="0" applyFont="0" applyAlignment="0" applyProtection="0"/>
    <xf numFmtId="0" fontId="182" fillId="10" borderId="29" applyNumberFormat="0" applyFont="0" applyAlignment="0" applyProtection="0"/>
    <xf numFmtId="0" fontId="95" fillId="0" borderId="20" applyNumberFormat="0" applyFill="0" applyAlignment="0" applyProtection="0"/>
    <xf numFmtId="0" fontId="95" fillId="0" borderId="20" applyNumberFormat="0" applyFill="0" applyAlignment="0" applyProtection="0"/>
    <xf numFmtId="0" fontId="95" fillId="0" borderId="20" applyNumberFormat="0" applyFill="0" applyAlignment="0" applyProtection="0"/>
    <xf numFmtId="0" fontId="92" fillId="0" borderId="20" applyNumberFormat="0" applyFill="0" applyAlignment="0" applyProtection="0"/>
    <xf numFmtId="0" fontId="91" fillId="0" borderId="19" applyNumberFormat="0" applyFill="0" applyAlignment="0" applyProtection="0"/>
    <xf numFmtId="0" fontId="100" fillId="0" borderId="22" applyNumberFormat="0" applyFill="0" applyAlignment="0" applyProtection="0"/>
    <xf numFmtId="0" fontId="100" fillId="0" borderId="22" applyNumberFormat="0" applyFill="0" applyAlignment="0" applyProtection="0"/>
    <xf numFmtId="0" fontId="100" fillId="0" borderId="22" applyNumberFormat="0" applyFill="0" applyAlignment="0" applyProtection="0"/>
    <xf numFmtId="0" fontId="97" fillId="0" borderId="22" applyNumberFormat="0" applyFill="0" applyAlignment="0" applyProtection="0"/>
    <xf numFmtId="0" fontId="96" fillId="0" borderId="21" applyNumberFormat="0" applyFill="0" applyAlignment="0" applyProtection="0"/>
    <xf numFmtId="0" fontId="105" fillId="0" borderId="24" applyNumberFormat="0" applyFill="0" applyAlignment="0" applyProtection="0"/>
    <xf numFmtId="0" fontId="105" fillId="0" borderId="24" applyNumberFormat="0" applyFill="0" applyAlignment="0" applyProtection="0"/>
    <xf numFmtId="0" fontId="105" fillId="0" borderId="24" applyNumberFormat="0" applyFill="0" applyAlignment="0" applyProtection="0"/>
    <xf numFmtId="0" fontId="102" fillId="0" borderId="24" applyNumberFormat="0" applyFill="0" applyAlignment="0" applyProtection="0"/>
    <xf numFmtId="0" fontId="101" fillId="0" borderId="23" applyNumberFormat="0" applyFill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83" fillId="0" borderId="0" applyFont="0" applyFill="0" applyBorder="0" applyAlignment="0" applyProtection="0"/>
    <xf numFmtId="0" fontId="183" fillId="0" borderId="0" applyFont="0" applyFill="0" applyBorder="0" applyAlignment="0" applyProtection="0"/>
    <xf numFmtId="0" fontId="37" fillId="0" borderId="0">
      <alignment vertical="center"/>
    </xf>
    <xf numFmtId="40" fontId="184" fillId="0" borderId="0" applyFont="0" applyFill="0" applyBorder="0" applyAlignment="0" applyProtection="0"/>
    <xf numFmtId="38" fontId="184" fillId="0" borderId="0" applyFont="0" applyFill="0" applyBorder="0" applyAlignment="0" applyProtection="0"/>
    <xf numFmtId="0" fontId="184" fillId="0" borderId="0" applyFont="0" applyFill="0" applyBorder="0" applyAlignment="0" applyProtection="0"/>
    <xf numFmtId="0" fontId="184" fillId="0" borderId="0" applyFont="0" applyFill="0" applyBorder="0" applyAlignment="0" applyProtection="0"/>
    <xf numFmtId="9" fontId="185" fillId="0" borderId="0" applyFont="0" applyFill="0" applyBorder="0" applyAlignment="0" applyProtection="0"/>
    <xf numFmtId="0" fontId="186" fillId="0" borderId="0"/>
    <xf numFmtId="179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234" fontId="187" fillId="0" borderId="0" applyFont="0" applyFill="0" applyBorder="0" applyAlignment="0" applyProtection="0"/>
    <xf numFmtId="235" fontId="187" fillId="0" borderId="0" applyFont="0" applyFill="0" applyBorder="0" applyAlignment="0" applyProtection="0"/>
    <xf numFmtId="0" fontId="188" fillId="0" borderId="0"/>
    <xf numFmtId="0" fontId="78" fillId="0" borderId="0"/>
    <xf numFmtId="173" fontId="189" fillId="0" borderId="0" applyFont="0" applyFill="0" applyBorder="0" applyAlignment="0" applyProtection="0"/>
    <xf numFmtId="167" fontId="189" fillId="0" borderId="0" applyFont="0" applyFill="0" applyBorder="0" applyAlignment="0" applyProtection="0"/>
    <xf numFmtId="0" fontId="128" fillId="0" borderId="0"/>
    <xf numFmtId="40" fontId="190" fillId="0" borderId="0" applyFont="0" applyFill="0" applyBorder="0" applyAlignment="0" applyProtection="0">
      <alignment vertical="center"/>
    </xf>
    <xf numFmtId="38" fontId="190" fillId="0" borderId="0" applyFont="0" applyFill="0" applyBorder="0" applyAlignment="0" applyProtection="0">
      <alignment vertical="center"/>
    </xf>
    <xf numFmtId="0" fontId="38" fillId="0" borderId="0"/>
    <xf numFmtId="236" fontId="189" fillId="0" borderId="0" applyFont="0" applyFill="0" applyBorder="0" applyAlignment="0" applyProtection="0"/>
    <xf numFmtId="6" fontId="191" fillId="0" borderId="0" applyFont="0" applyFill="0" applyBorder="0" applyAlignment="0" applyProtection="0"/>
    <xf numFmtId="237" fontId="189" fillId="0" borderId="0" applyFont="0" applyFill="0" applyBorder="0" applyAlignment="0" applyProtection="0"/>
    <xf numFmtId="167" fontId="31" fillId="0" borderId="0" applyFont="0" applyFill="0" applyBorder="0" applyAlignment="0" applyProtection="0"/>
    <xf numFmtId="0" fontId="30" fillId="7" borderId="0" applyNumberFormat="0" applyBorder="0" applyAlignment="0" applyProtection="0"/>
    <xf numFmtId="0" fontId="30" fillId="9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2" borderId="0" applyNumberFormat="0" applyBorder="0" applyAlignment="0" applyProtection="0"/>
    <xf numFmtId="0" fontId="30" fillId="6" borderId="0" applyNumberFormat="0" applyBorder="0" applyAlignment="0" applyProtection="0"/>
    <xf numFmtId="0" fontId="30" fillId="8" borderId="0" applyNumberFormat="0" applyBorder="0" applyAlignment="0" applyProtection="0"/>
    <xf numFmtId="0" fontId="30" fillId="16" borderId="0" applyNumberFormat="0" applyBorder="0" applyAlignment="0" applyProtection="0"/>
    <xf numFmtId="0" fontId="30" fillId="13" borderId="0" applyNumberFormat="0" applyBorder="0" applyAlignment="0" applyProtection="0"/>
    <xf numFmtId="0" fontId="30" fillId="6" borderId="0" applyNumberFormat="0" applyBorder="0" applyAlignment="0" applyProtection="0"/>
    <xf numFmtId="0" fontId="30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8" borderId="0" applyNumberFormat="0" applyBorder="0" applyAlignment="0" applyProtection="0"/>
    <xf numFmtId="0" fontId="41" fillId="16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9" borderId="0" applyNumberFormat="0" applyBorder="0" applyAlignment="0" applyProtection="0"/>
    <xf numFmtId="0" fontId="48" fillId="9" borderId="0" applyNumberFormat="0" applyBorder="0" applyAlignment="0" applyProtection="0"/>
    <xf numFmtId="0" fontId="61" fillId="29" borderId="16" applyNumberFormat="0" applyAlignment="0" applyProtection="0"/>
    <xf numFmtId="0" fontId="64" fillId="30" borderId="17" applyNumberFormat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39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85" fillId="11" borderId="0" applyNumberFormat="0" applyBorder="0" applyAlignment="0" applyProtection="0"/>
    <xf numFmtId="0" fontId="95" fillId="0" borderId="20" applyNumberFormat="0" applyFill="0" applyAlignment="0" applyProtection="0"/>
    <xf numFmtId="0" fontId="100" fillId="0" borderId="22" applyNumberFormat="0" applyFill="0" applyAlignment="0" applyProtection="0"/>
    <xf numFmtId="0" fontId="105" fillId="0" borderId="24" applyNumberFormat="0" applyFill="0" applyAlignment="0" applyProtection="0"/>
    <xf numFmtId="0" fontId="105" fillId="0" borderId="0" applyNumberFormat="0" applyFill="0" applyBorder="0" applyAlignment="0" applyProtection="0"/>
    <xf numFmtId="0" fontId="111" fillId="12" borderId="16" applyNumberFormat="0" applyAlignment="0" applyProtection="0"/>
    <xf numFmtId="0" fontId="123" fillId="0" borderId="28" applyNumberFormat="0" applyFill="0" applyAlignment="0" applyProtection="0"/>
    <xf numFmtId="0" fontId="133" fillId="15" borderId="0" applyNumberFormat="0" applyBorder="0" applyAlignment="0" applyProtection="0"/>
    <xf numFmtId="0" fontId="192" fillId="0" borderId="0"/>
    <xf numFmtId="0" fontId="31" fillId="0" borderId="0" applyNumberFormat="0" applyFont="0" applyFill="0" applyBorder="0" applyAlignment="0" applyProtection="0"/>
    <xf numFmtId="0" fontId="192" fillId="0" borderId="0"/>
    <xf numFmtId="0" fontId="179" fillId="0" borderId="0"/>
    <xf numFmtId="0" fontId="192" fillId="0" borderId="0"/>
    <xf numFmtId="0" fontId="192" fillId="0" borderId="0"/>
    <xf numFmtId="0" fontId="179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192" fillId="0" borderId="0"/>
    <xf numFmtId="0" fontId="4" fillId="10" borderId="29" applyNumberFormat="0" applyFont="0" applyAlignment="0" applyProtection="0"/>
    <xf numFmtId="0" fontId="139" fillId="29" borderId="30" applyNumberFormat="0" applyAlignment="0" applyProtection="0"/>
    <xf numFmtId="9" fontId="4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60" fillId="0" borderId="0" applyNumberFormat="0" applyFill="0" applyBorder="0" applyAlignment="0" applyProtection="0"/>
    <xf numFmtId="0" fontId="161" fillId="0" borderId="34" applyNumberFormat="0" applyFill="0" applyAlignment="0" applyProtection="0"/>
    <xf numFmtId="0" fontId="119" fillId="0" borderId="0" applyNumberFormat="0" applyFill="0" applyBorder="0" applyAlignment="0" applyProtection="0"/>
    <xf numFmtId="173" fontId="30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192" fillId="0" borderId="0"/>
    <xf numFmtId="0" fontId="179" fillId="0" borderId="0"/>
    <xf numFmtId="0" fontId="192" fillId="0" borderId="0"/>
    <xf numFmtId="0" fontId="192" fillId="0" borderId="0"/>
    <xf numFmtId="9" fontId="39" fillId="0" borderId="0" applyFont="0" applyFill="0" applyBorder="0" applyAlignment="0" applyProtection="0"/>
    <xf numFmtId="186" fontId="28" fillId="0" borderId="0"/>
    <xf numFmtId="43" fontId="23" fillId="0" borderId="0" applyFont="0" applyFill="0" applyBorder="0" applyAlignment="0" applyProtection="0"/>
    <xf numFmtId="0" fontId="27" fillId="0" borderId="0"/>
    <xf numFmtId="186" fontId="28" fillId="0" borderId="0"/>
    <xf numFmtId="0" fontId="27" fillId="0" borderId="0"/>
    <xf numFmtId="0" fontId="194" fillId="0" borderId="0"/>
    <xf numFmtId="167" fontId="195" fillId="0" borderId="0" applyFont="0" applyFill="0" applyBorder="0" applyAlignment="0" applyProtection="0"/>
    <xf numFmtId="0" fontId="194" fillId="0" borderId="0"/>
    <xf numFmtId="9" fontId="26" fillId="0" borderId="0" applyFont="0" applyFill="0" applyBorder="0" applyAlignment="0" applyProtection="0"/>
    <xf numFmtId="167" fontId="195" fillId="0" borderId="0" applyFont="0" applyFill="0" applyBorder="0" applyAlignment="0" applyProtection="0"/>
    <xf numFmtId="0" fontId="4" fillId="0" borderId="0"/>
    <xf numFmtId="0" fontId="4" fillId="0" borderId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67" fontId="26" fillId="0" borderId="0" applyFont="0" applyFill="0" applyBorder="0" applyAlignment="0" applyProtection="0"/>
    <xf numFmtId="238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39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238" fontId="31" fillId="0" borderId="0" applyFont="0" applyFill="0" applyBorder="0" applyAlignment="0" applyProtection="0"/>
    <xf numFmtId="167" fontId="72" fillId="0" borderId="0" applyFont="0" applyFill="0" applyBorder="0" applyAlignment="0" applyProtection="0"/>
    <xf numFmtId="240" fontId="4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241" fontId="74" fillId="0" borderId="0"/>
    <xf numFmtId="194" fontId="68" fillId="0" borderId="0"/>
    <xf numFmtId="194" fontId="68" fillId="0" borderId="0"/>
    <xf numFmtId="194" fontId="68" fillId="0" borderId="0"/>
    <xf numFmtId="177" fontId="75" fillId="0" borderId="0"/>
    <xf numFmtId="177" fontId="75" fillId="0" borderId="0"/>
    <xf numFmtId="0" fontId="196" fillId="0" borderId="0"/>
    <xf numFmtId="0" fontId="196" fillId="0" borderId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200" fontId="68" fillId="0" borderId="0"/>
    <xf numFmtId="202" fontId="68" fillId="0" borderId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37" fontId="134" fillId="0" borderId="0"/>
    <xf numFmtId="0" fontId="4" fillId="0" borderId="0"/>
    <xf numFmtId="0" fontId="28" fillId="0" borderId="0"/>
    <xf numFmtId="0" fontId="4" fillId="0" borderId="0"/>
    <xf numFmtId="0" fontId="39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173" fontId="4" fillId="0" borderId="0" applyFont="0" applyFill="0" applyBorder="0" applyAlignment="0" applyProtection="0"/>
    <xf numFmtId="9" fontId="197" fillId="0" borderId="0" applyFont="0" applyFill="0" applyBorder="0" applyAlignment="0" applyProtection="0"/>
    <xf numFmtId="9" fontId="19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9" fillId="0" borderId="0" applyFont="0" applyFill="0" applyBorder="0" applyAlignment="0" applyProtection="0"/>
    <xf numFmtId="219" fontId="151" fillId="0" borderId="0"/>
    <xf numFmtId="167" fontId="7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22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9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31" fillId="0" borderId="0"/>
    <xf numFmtId="0" fontId="31" fillId="0" borderId="0"/>
    <xf numFmtId="0" fontId="4" fillId="0" borderId="0"/>
    <xf numFmtId="0" fontId="28" fillId="0" borderId="0"/>
    <xf numFmtId="0" fontId="27" fillId="0" borderId="0"/>
    <xf numFmtId="0" fontId="4" fillId="0" borderId="0"/>
    <xf numFmtId="167" fontId="4" fillId="0" borderId="0" applyFont="0" applyFill="0" applyBorder="0" applyAlignment="0" applyProtection="0"/>
    <xf numFmtId="0" fontId="26" fillId="0" borderId="0"/>
    <xf numFmtId="43" fontId="4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4" fillId="0" borderId="0"/>
    <xf numFmtId="0" fontId="193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" fillId="0" borderId="0"/>
    <xf numFmtId="167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1" fillId="15" borderId="70" applyNumberFormat="0" applyAlignment="0" applyProtection="0"/>
    <xf numFmtId="0" fontId="30" fillId="10" borderId="71" applyNumberFormat="0" applyFont="0" applyAlignment="0" applyProtection="0"/>
    <xf numFmtId="0" fontId="28" fillId="10" borderId="44" applyNumberFormat="0" applyFont="0" applyAlignment="0" applyProtection="0"/>
    <xf numFmtId="0" fontId="161" fillId="0" borderId="55" applyNumberFormat="0" applyFill="0" applyAlignment="0" applyProtection="0"/>
    <xf numFmtId="0" fontId="4" fillId="48" borderId="59" applyNumberFormat="0" applyProtection="0">
      <alignment horizontal="left" vertical="center" indent="1"/>
    </xf>
    <xf numFmtId="4" fontId="36" fillId="38" borderId="53" applyNumberFormat="0" applyProtection="0">
      <alignment horizontal="right" vertical="center"/>
    </xf>
    <xf numFmtId="0" fontId="61" fillId="29" borderId="77" applyNumberFormat="0" applyAlignment="0" applyProtection="0"/>
    <xf numFmtId="0" fontId="57" fillId="28" borderId="43" applyNumberFormat="0" applyAlignment="0" applyProtection="0"/>
    <xf numFmtId="0" fontId="61" fillId="29" borderId="77" applyNumberFormat="0" applyAlignment="0" applyProtection="0"/>
    <xf numFmtId="4" fontId="145" fillId="33" borderId="45" applyNumberFormat="0" applyProtection="0">
      <alignment vertical="center"/>
    </xf>
    <xf numFmtId="4" fontId="36" fillId="34" borderId="53" applyNumberFormat="0" applyProtection="0">
      <alignment horizontal="left" vertical="center" indent="1"/>
    </xf>
    <xf numFmtId="0" fontId="4" fillId="49" borderId="59" applyNumberFormat="0" applyProtection="0">
      <alignment horizontal="left" vertical="center" indent="1"/>
    </xf>
    <xf numFmtId="0" fontId="4" fillId="31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4" fontId="36" fillId="33" borderId="59" applyNumberFormat="0" applyProtection="0">
      <alignment horizontal="left" vertical="center" indent="1"/>
    </xf>
    <xf numFmtId="4" fontId="36" fillId="46" borderId="59" applyNumberFormat="0" applyProtection="0">
      <alignment horizontal="right" vertical="center"/>
    </xf>
    <xf numFmtId="4" fontId="145" fillId="46" borderId="59" applyNumberFormat="0" applyProtection="0">
      <alignment horizontal="right" vertical="center"/>
    </xf>
    <xf numFmtId="0" fontId="4" fillId="35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0" fontId="140" fillId="29" borderId="79" applyNumberFormat="0" applyAlignment="0" applyProtection="0"/>
    <xf numFmtId="0" fontId="4" fillId="10" borderId="78" applyNumberFormat="0" applyFont="0" applyAlignment="0" applyProtection="0"/>
    <xf numFmtId="0" fontId="4" fillId="10" borderId="78" applyNumberFormat="0" applyFont="0" applyAlignment="0" applyProtection="0"/>
    <xf numFmtId="0" fontId="4" fillId="10" borderId="78" applyNumberFormat="0" applyFont="0" applyAlignment="0" applyProtection="0"/>
    <xf numFmtId="4" fontId="36" fillId="33" borderId="72" applyNumberFormat="0" applyProtection="0">
      <alignment vertical="center"/>
    </xf>
    <xf numFmtId="0" fontId="139" fillId="28" borderId="72" applyNumberFormat="0" applyAlignment="0" applyProtection="0"/>
    <xf numFmtId="0" fontId="31" fillId="10" borderId="58" applyNumberFormat="0" applyFont="0" applyAlignment="0" applyProtection="0"/>
    <xf numFmtId="0" fontId="31" fillId="10" borderId="52" applyNumberFormat="0" applyFont="0" applyAlignment="0" applyProtection="0"/>
    <xf numFmtId="4" fontId="36" fillId="34" borderId="67" applyNumberFormat="0" applyProtection="0">
      <alignment horizontal="left" vertical="center" indent="1"/>
    </xf>
    <xf numFmtId="0" fontId="4" fillId="31" borderId="72" applyNumberFormat="0" applyProtection="0">
      <alignment horizontal="left" vertical="center" indent="1"/>
    </xf>
    <xf numFmtId="0" fontId="30" fillId="10" borderId="71" applyNumberFormat="0" applyFont="0" applyAlignment="0" applyProtection="0"/>
    <xf numFmtId="0" fontId="30" fillId="10" borderId="71" applyNumberFormat="0" applyFont="0" applyAlignment="0" applyProtection="0"/>
    <xf numFmtId="0" fontId="28" fillId="10" borderId="71" applyNumberFormat="0" applyFont="0" applyAlignment="0" applyProtection="0"/>
    <xf numFmtId="0" fontId="182" fillId="10" borderId="52" applyNumberFormat="0" applyFont="0" applyAlignment="0" applyProtection="0"/>
    <xf numFmtId="0" fontId="139" fillId="28" borderId="67" applyNumberFormat="0" applyAlignment="0" applyProtection="0"/>
    <xf numFmtId="0" fontId="161" fillId="0" borderId="47" applyNumberFormat="0" applyFill="0" applyAlignment="0" applyProtection="0"/>
    <xf numFmtId="0" fontId="139" fillId="29" borderId="45" applyNumberFormat="0" applyAlignment="0" applyProtection="0"/>
    <xf numFmtId="0" fontId="58" fillId="29" borderId="51" applyNumberFormat="0" applyAlignment="0" applyProtection="0"/>
    <xf numFmtId="0" fontId="61" fillId="29" borderId="51" applyNumberFormat="0" applyAlignment="0" applyProtection="0"/>
    <xf numFmtId="0" fontId="61" fillId="29" borderId="51" applyNumberFormat="0" applyAlignment="0" applyProtection="0"/>
    <xf numFmtId="0" fontId="161" fillId="0" borderId="54" applyNumberFormat="0" applyFill="0" applyAlignment="0" applyProtection="0"/>
    <xf numFmtId="0" fontId="162" fillId="0" borderId="55" applyNumberFormat="0" applyFill="0" applyAlignment="0" applyProtection="0"/>
    <xf numFmtId="0" fontId="4" fillId="35" borderId="53" applyNumberFormat="0" applyProtection="0">
      <alignment horizontal="left" vertical="center" indent="1"/>
    </xf>
    <xf numFmtId="4" fontId="146" fillId="45" borderId="53" applyNumberFormat="0" applyProtection="0">
      <alignment horizontal="left" vertical="center" indent="1"/>
    </xf>
    <xf numFmtId="4" fontId="36" fillId="44" borderId="53" applyNumberFormat="0" applyProtection="0">
      <alignment horizontal="right" vertical="center"/>
    </xf>
    <xf numFmtId="4" fontId="36" fillId="43" borderId="53" applyNumberFormat="0" applyProtection="0">
      <alignment horizontal="right" vertical="center"/>
    </xf>
    <xf numFmtId="0" fontId="162" fillId="0" borderId="74" applyNumberFormat="0" applyFill="0" applyAlignment="0" applyProtection="0"/>
    <xf numFmtId="0" fontId="139" fillId="29" borderId="53" applyNumberFormat="0" applyAlignment="0" applyProtection="0"/>
    <xf numFmtId="0" fontId="4" fillId="31" borderId="72" applyNumberFormat="0" applyProtection="0">
      <alignment horizontal="left" vertical="center" indent="1"/>
    </xf>
    <xf numFmtId="0" fontId="111" fillId="15" borderId="65" applyNumberFormat="0" applyAlignment="0" applyProtection="0"/>
    <xf numFmtId="0" fontId="111" fillId="12" borderId="43" applyNumberFormat="0" applyAlignment="0" applyProtection="0"/>
    <xf numFmtId="0" fontId="57" fillId="28" borderId="70" applyNumberFormat="0" applyAlignment="0" applyProtection="0"/>
    <xf numFmtId="0" fontId="141" fillId="29" borderId="59" applyNumberFormat="0" applyAlignment="0" applyProtection="0"/>
    <xf numFmtId="0" fontId="111" fillId="12" borderId="77" applyNumberFormat="0" applyAlignment="0" applyProtection="0"/>
    <xf numFmtId="4" fontId="36" fillId="34" borderId="59" applyNumberFormat="0" applyProtection="0">
      <alignment horizontal="left" vertical="center" indent="1"/>
    </xf>
    <xf numFmtId="4" fontId="36" fillId="41" borderId="59" applyNumberFormat="0" applyProtection="0">
      <alignment horizontal="right" vertical="center"/>
    </xf>
    <xf numFmtId="4" fontId="36" fillId="44" borderId="59" applyNumberFormat="0" applyProtection="0">
      <alignment horizontal="right" vertical="center"/>
    </xf>
    <xf numFmtId="0" fontId="4" fillId="31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4" fontId="145" fillId="33" borderId="59" applyNumberFormat="0" applyProtection="0">
      <alignment vertical="center"/>
    </xf>
    <xf numFmtId="4" fontId="145" fillId="46" borderId="59" applyNumberFormat="0" applyProtection="0">
      <alignment horizontal="right" vertical="center"/>
    </xf>
    <xf numFmtId="4" fontId="149" fillId="46" borderId="59" applyNumberFormat="0" applyProtection="0">
      <alignment horizontal="right" vertical="center"/>
    </xf>
    <xf numFmtId="0" fontId="61" fillId="29" borderId="43" applyNumberFormat="0" applyAlignment="0" applyProtection="0"/>
    <xf numFmtId="0" fontId="111" fillId="12" borderId="65" applyNumberFormat="0" applyAlignment="0" applyProtection="0"/>
    <xf numFmtId="0" fontId="139" fillId="28" borderId="72" applyNumberFormat="0" applyAlignment="0" applyProtection="0"/>
    <xf numFmtId="0" fontId="139" fillId="29" borderId="59" applyNumberFormat="0" applyAlignment="0" applyProtection="0"/>
    <xf numFmtId="0" fontId="139" fillId="29" borderId="72" applyNumberFormat="0" applyAlignment="0" applyProtection="0"/>
    <xf numFmtId="0" fontId="161" fillId="0" borderId="61" applyNumberFormat="0" applyFill="0" applyAlignment="0" applyProtection="0"/>
    <xf numFmtId="4" fontId="145" fillId="34" borderId="53" applyNumberFormat="0" applyProtection="0">
      <alignment vertical="center"/>
    </xf>
    <xf numFmtId="0" fontId="28" fillId="10" borderId="66" applyNumberFormat="0" applyFont="0" applyAlignment="0" applyProtection="0"/>
    <xf numFmtId="0" fontId="28" fillId="10" borderId="78" applyNumberFormat="0" applyFont="0" applyAlignment="0" applyProtection="0"/>
    <xf numFmtId="0" fontId="111" fillId="15" borderId="70" applyNumberFormat="0" applyAlignment="0" applyProtection="0"/>
    <xf numFmtId="0" fontId="112" fillId="12" borderId="70" applyNumberFormat="0" applyAlignment="0" applyProtection="0"/>
    <xf numFmtId="0" fontId="4" fillId="35" borderId="53" applyNumberFormat="0" applyProtection="0">
      <alignment horizontal="left" vertical="center" indent="1"/>
    </xf>
    <xf numFmtId="4" fontId="36" fillId="44" borderId="53" applyNumberFormat="0" applyProtection="0">
      <alignment horizontal="right" vertical="center"/>
    </xf>
    <xf numFmtId="4" fontId="36" fillId="40" borderId="67" applyNumberFormat="0" applyProtection="0">
      <alignment horizontal="right" vertical="center"/>
    </xf>
    <xf numFmtId="0" fontId="28" fillId="10" borderId="66" applyNumberFormat="0" applyFont="0" applyAlignment="0" applyProtection="0"/>
    <xf numFmtId="0" fontId="111" fillId="12" borderId="65" applyNumberFormat="0" applyAlignment="0" applyProtection="0"/>
    <xf numFmtId="4" fontId="36" fillId="43" borderId="72" applyNumberFormat="0" applyProtection="0">
      <alignment horizontal="right" vertical="center"/>
    </xf>
    <xf numFmtId="0" fontId="58" fillId="29" borderId="70" applyNumberFormat="0" applyAlignment="0" applyProtection="0"/>
    <xf numFmtId="0" fontId="61" fillId="29" borderId="65" applyNumberFormat="0" applyAlignment="0" applyProtection="0"/>
    <xf numFmtId="0" fontId="57" fillId="28" borderId="65" applyNumberFormat="0" applyAlignment="0" applyProtection="0"/>
    <xf numFmtId="0" fontId="182" fillId="10" borderId="44" applyNumberFormat="0" applyFont="0" applyAlignment="0" applyProtection="0"/>
    <xf numFmtId="0" fontId="27" fillId="10" borderId="44" applyNumberFormat="0" applyFont="0" applyAlignment="0" applyProtection="0"/>
    <xf numFmtId="0" fontId="30" fillId="10" borderId="44" applyNumberFormat="0" applyFont="0" applyAlignment="0" applyProtection="0"/>
    <xf numFmtId="0" fontId="30" fillId="10" borderId="44" applyNumberFormat="0" applyFont="0" applyAlignment="0" applyProtection="0"/>
    <xf numFmtId="0" fontId="30" fillId="10" borderId="44" applyNumberFormat="0" applyFont="0" applyAlignment="0" applyProtection="0"/>
    <xf numFmtId="0" fontId="4" fillId="10" borderId="44" applyNumberFormat="0" applyFont="0" applyAlignment="0" applyProtection="0"/>
    <xf numFmtId="0" fontId="4" fillId="10" borderId="44" applyNumberFormat="0" applyFont="0" applyAlignment="0" applyProtection="0"/>
    <xf numFmtId="0" fontId="4" fillId="10" borderId="44" applyNumberFormat="0" applyFont="0" applyAlignment="0" applyProtection="0"/>
    <xf numFmtId="0" fontId="4" fillId="10" borderId="44" applyNumberFormat="0" applyFont="0" applyAlignment="0" applyProtection="0"/>
    <xf numFmtId="0" fontId="4" fillId="10" borderId="44" applyNumberFormat="0" applyFont="0" applyAlignment="0" applyProtection="0"/>
    <xf numFmtId="0" fontId="30" fillId="10" borderId="44" applyNumberFormat="0" applyFont="0" applyAlignment="0" applyProtection="0"/>
    <xf numFmtId="0" fontId="4" fillId="10" borderId="44" applyNumberFormat="0" applyFont="0" applyAlignment="0" applyProtection="0"/>
    <xf numFmtId="0" fontId="139" fillId="28" borderId="45" applyNumberFormat="0" applyAlignment="0" applyProtection="0"/>
    <xf numFmtId="0" fontId="140" fillId="29" borderId="45" applyNumberFormat="0" applyAlignment="0" applyProtection="0"/>
    <xf numFmtId="0" fontId="140" fillId="29" borderId="45" applyNumberFormat="0" applyAlignment="0" applyProtection="0"/>
    <xf numFmtId="0" fontId="139" fillId="29" borderId="45" applyNumberFormat="0" applyAlignment="0" applyProtection="0"/>
    <xf numFmtId="0" fontId="139" fillId="29" borderId="45" applyNumberFormat="0" applyAlignment="0" applyProtection="0"/>
    <xf numFmtId="0" fontId="139" fillId="29" borderId="45" applyNumberFormat="0" applyAlignment="0" applyProtection="0"/>
    <xf numFmtId="0" fontId="139" fillId="29" borderId="45" applyNumberFormat="0" applyAlignment="0" applyProtection="0"/>
    <xf numFmtId="0" fontId="139" fillId="29" borderId="45" applyNumberFormat="0" applyAlignment="0" applyProtection="0"/>
    <xf numFmtId="0" fontId="139" fillId="29" borderId="45" applyNumberFormat="0" applyAlignment="0" applyProtection="0"/>
    <xf numFmtId="4" fontId="36" fillId="34" borderId="79" applyNumberFormat="0" applyProtection="0">
      <alignment vertical="center"/>
    </xf>
    <xf numFmtId="4" fontId="36" fillId="36" borderId="79" applyNumberFormat="0" applyProtection="0">
      <alignment horizontal="right" vertical="center"/>
    </xf>
    <xf numFmtId="4" fontId="36" fillId="38" borderId="79" applyNumberFormat="0" applyProtection="0">
      <alignment horizontal="right" vertical="center"/>
    </xf>
    <xf numFmtId="4" fontId="36" fillId="43" borderId="59" applyNumberFormat="0" applyProtection="0">
      <alignment horizontal="right" vertical="center"/>
    </xf>
    <xf numFmtId="0" fontId="139" fillId="29" borderId="79" applyNumberFormat="0" applyAlignment="0" applyProtection="0"/>
    <xf numFmtId="0" fontId="139" fillId="29" borderId="79" applyNumberFormat="0" applyAlignment="0" applyProtection="0"/>
    <xf numFmtId="0" fontId="140" fillId="29" borderId="79" applyNumberFormat="0" applyAlignment="0" applyProtection="0"/>
    <xf numFmtId="4" fontId="36" fillId="46" borderId="59" applyNumberFormat="0" applyProtection="0">
      <alignment horizontal="left" vertical="center" indent="1"/>
    </xf>
    <xf numFmtId="0" fontId="161" fillId="0" borderId="46" applyNumberFormat="0" applyFill="0" applyAlignment="0" applyProtection="0"/>
    <xf numFmtId="0" fontId="162" fillId="0" borderId="47" applyNumberFormat="0" applyFill="0" applyAlignment="0" applyProtection="0"/>
    <xf numFmtId="0" fontId="162" fillId="0" borderId="47" applyNumberFormat="0" applyFill="0" applyAlignment="0" applyProtection="0"/>
    <xf numFmtId="0" fontId="161" fillId="0" borderId="47" applyNumberFormat="0" applyFill="0" applyAlignment="0" applyProtection="0"/>
    <xf numFmtId="0" fontId="161" fillId="0" borderId="47" applyNumberFormat="0" applyFill="0" applyAlignment="0" applyProtection="0"/>
    <xf numFmtId="0" fontId="161" fillId="0" borderId="47" applyNumberFormat="0" applyFill="0" applyAlignment="0" applyProtection="0"/>
    <xf numFmtId="0" fontId="161" fillId="0" borderId="47" applyNumberFormat="0" applyFill="0" applyAlignment="0" applyProtection="0"/>
    <xf numFmtId="0" fontId="161" fillId="0" borderId="47" applyNumberFormat="0" applyFill="0" applyAlignment="0" applyProtection="0"/>
    <xf numFmtId="0" fontId="161" fillId="0" borderId="47" applyNumberFormat="0" applyFill="0" applyAlignment="0" applyProtection="0"/>
    <xf numFmtId="4" fontId="36" fillId="48" borderId="59" applyNumberFormat="0" applyProtection="0">
      <alignment horizontal="left" vertical="center" indent="1"/>
    </xf>
    <xf numFmtId="0" fontId="28" fillId="10" borderId="66" applyNumberFormat="0" applyFont="0" applyAlignment="0" applyProtection="0"/>
    <xf numFmtId="0" fontId="141" fillId="29" borderId="79" applyNumberFormat="0" applyAlignment="0" applyProtection="0"/>
    <xf numFmtId="0" fontId="139" fillId="29" borderId="72" applyNumberFormat="0" applyAlignment="0" applyProtection="0"/>
    <xf numFmtId="0" fontId="161" fillId="0" borderId="55" applyNumberFormat="0" applyFill="0" applyAlignment="0" applyProtection="0"/>
    <xf numFmtId="0" fontId="57" fillId="28" borderId="65" applyNumberFormat="0" applyAlignment="0" applyProtection="0"/>
    <xf numFmtId="0" fontId="161" fillId="0" borderId="73" applyNumberFormat="0" applyFill="0" applyAlignment="0" applyProtection="0"/>
    <xf numFmtId="0" fontId="139" fillId="29" borderId="53" applyNumberFormat="0" applyAlignment="0" applyProtection="0"/>
    <xf numFmtId="0" fontId="4" fillId="10" borderId="52" applyNumberFormat="0" applyFont="0" applyAlignment="0" applyProtection="0"/>
    <xf numFmtId="0" fontId="111" fillId="15" borderId="43" applyNumberFormat="0" applyAlignment="0" applyProtection="0"/>
    <xf numFmtId="0" fontId="112" fillId="12" borderId="43" applyNumberFormat="0" applyAlignment="0" applyProtection="0"/>
    <xf numFmtId="0" fontId="112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82" fillId="10" borderId="71" applyNumberFormat="0" applyFont="0" applyAlignment="0" applyProtection="0"/>
    <xf numFmtId="0" fontId="30" fillId="10" borderId="71" applyNumberFormat="0" applyFont="0" applyAlignment="0" applyProtection="0"/>
    <xf numFmtId="0" fontId="4" fillId="10" borderId="71" applyNumberFormat="0" applyFont="0" applyAlignment="0" applyProtection="0"/>
    <xf numFmtId="0" fontId="4" fillId="10" borderId="71" applyNumberFormat="0" applyFont="0" applyAlignment="0" applyProtection="0"/>
    <xf numFmtId="0" fontId="4" fillId="10" borderId="71" applyNumberFormat="0" applyFont="0" applyAlignment="0" applyProtection="0"/>
    <xf numFmtId="0" fontId="161" fillId="0" borderId="73" applyNumberFormat="0" applyFill="0" applyAlignment="0" applyProtection="0"/>
    <xf numFmtId="0" fontId="161" fillId="0" borderId="73" applyNumberFormat="0" applyFill="0" applyAlignment="0" applyProtection="0"/>
    <xf numFmtId="0" fontId="60" fillId="29" borderId="77" applyNumberFormat="0" applyAlignment="0" applyProtection="0"/>
    <xf numFmtId="0" fontId="57" fillId="28" borderId="77" applyNumberFormat="0" applyAlignment="0" applyProtection="0"/>
    <xf numFmtId="0" fontId="139" fillId="28" borderId="72" applyNumberFormat="0" applyAlignment="0" applyProtection="0"/>
    <xf numFmtId="0" fontId="139" fillId="28" borderId="72" applyNumberFormat="0" applyAlignment="0" applyProtection="0"/>
    <xf numFmtId="0" fontId="139" fillId="29" borderId="72" applyNumberFormat="0" applyAlignment="0" applyProtection="0"/>
    <xf numFmtId="0" fontId="139" fillId="28" borderId="72" applyNumberFormat="0" applyAlignment="0" applyProtection="0"/>
    <xf numFmtId="0" fontId="28" fillId="10" borderId="71" applyNumberFormat="0" applyFont="0" applyAlignment="0" applyProtection="0"/>
    <xf numFmtId="0" fontId="142" fillId="29" borderId="72" applyNumberFormat="0" applyAlignment="0" applyProtection="0"/>
    <xf numFmtId="0" fontId="139" fillId="28" borderId="72" applyNumberFormat="0" applyAlignment="0" applyProtection="0"/>
    <xf numFmtId="0" fontId="141" fillId="29" borderId="72" applyNumberFormat="0" applyAlignment="0" applyProtection="0"/>
    <xf numFmtId="0" fontId="140" fillId="29" borderId="72" applyNumberFormat="0" applyAlignment="0" applyProtection="0"/>
    <xf numFmtId="0" fontId="140" fillId="29" borderId="72" applyNumberFormat="0" applyAlignment="0" applyProtection="0"/>
    <xf numFmtId="0" fontId="140" fillId="29" borderId="72" applyNumberFormat="0" applyAlignment="0" applyProtection="0"/>
    <xf numFmtId="0" fontId="139" fillId="28" borderId="72" applyNumberFormat="0" applyAlignment="0" applyProtection="0"/>
    <xf numFmtId="0" fontId="28" fillId="10" borderId="71" applyNumberFormat="0" applyFont="0" applyAlignment="0" applyProtection="0"/>
    <xf numFmtId="0" fontId="4" fillId="10" borderId="71" applyNumberFormat="0" applyFont="0" applyAlignment="0" applyProtection="0"/>
    <xf numFmtId="0" fontId="28" fillId="10" borderId="71" applyNumberFormat="0" applyFont="0" applyAlignment="0" applyProtection="0"/>
    <xf numFmtId="0" fontId="31" fillId="10" borderId="71" applyNumberFormat="0" applyFont="0" applyAlignment="0" applyProtection="0"/>
    <xf numFmtId="0" fontId="31" fillId="10" borderId="71" applyNumberFormat="0" applyFont="0" applyAlignment="0" applyProtection="0"/>
    <xf numFmtId="0" fontId="28" fillId="10" borderId="71" applyNumberFormat="0" applyFont="0" applyAlignment="0" applyProtection="0"/>
    <xf numFmtId="0" fontId="31" fillId="10" borderId="71" applyNumberFormat="0" applyFont="0" applyAlignment="0" applyProtection="0"/>
    <xf numFmtId="0" fontId="31" fillId="10" borderId="71" applyNumberFormat="0" applyFont="0" applyAlignment="0" applyProtection="0"/>
    <xf numFmtId="0" fontId="28" fillId="10" borderId="71" applyNumberFormat="0" applyFont="0" applyAlignment="0" applyProtection="0"/>
    <xf numFmtId="0" fontId="28" fillId="10" borderId="71" applyNumberFormat="0" applyFont="0" applyAlignment="0" applyProtection="0"/>
    <xf numFmtId="0" fontId="28" fillId="10" borderId="71" applyNumberFormat="0" applyFont="0" applyAlignment="0" applyProtection="0"/>
    <xf numFmtId="0" fontId="111" fillId="15" borderId="70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4" fillId="35" borderId="79" applyNumberFormat="0" applyProtection="0">
      <alignment horizontal="left" vertical="center" indent="1"/>
    </xf>
    <xf numFmtId="0" fontId="162" fillId="0" borderId="81" applyNumberFormat="0" applyFill="0" applyAlignment="0" applyProtection="0"/>
    <xf numFmtId="0" fontId="161" fillId="0" borderId="80" applyNumberFormat="0" applyFill="0" applyAlignment="0" applyProtection="0"/>
    <xf numFmtId="0" fontId="57" fillId="28" borderId="70" applyNumberFormat="0" applyAlignment="0" applyProtection="0"/>
    <xf numFmtId="0" fontId="61" fillId="29" borderId="70" applyNumberFormat="0" applyAlignment="0" applyProtection="0"/>
    <xf numFmtId="0" fontId="161" fillId="0" borderId="80" applyNumberFormat="0" applyFill="0" applyAlignment="0" applyProtection="0"/>
    <xf numFmtId="0" fontId="161" fillId="0" borderId="80" applyNumberFormat="0" applyFill="0" applyAlignment="0" applyProtection="0"/>
    <xf numFmtId="5" fontId="166" fillId="0" borderId="76">
      <alignment horizontal="left" vertical="top"/>
    </xf>
    <xf numFmtId="0" fontId="28" fillId="10" borderId="58" applyNumberFormat="0" applyFont="0" applyAlignment="0" applyProtection="0"/>
    <xf numFmtId="0" fontId="28" fillId="10" borderId="58" applyNumberFormat="0" applyFont="0" applyAlignment="0" applyProtection="0"/>
    <xf numFmtId="0" fontId="4" fillId="10" borderId="58" applyNumberFormat="0" applyFont="0" applyAlignment="0" applyProtection="0"/>
    <xf numFmtId="0" fontId="111" fillId="12" borderId="77" applyNumberFormat="0" applyAlignment="0" applyProtection="0"/>
    <xf numFmtId="0" fontId="112" fillId="12" borderId="77" applyNumberFormat="0" applyAlignment="0" applyProtection="0"/>
    <xf numFmtId="0" fontId="111" fillId="15" borderId="65" applyNumberFormat="0" applyAlignment="0" applyProtection="0"/>
    <xf numFmtId="0" fontId="111" fillId="12" borderId="51" applyNumberFormat="0" applyAlignment="0" applyProtection="0"/>
    <xf numFmtId="0" fontId="31" fillId="10" borderId="66" applyNumberFormat="0" applyFont="0" applyAlignment="0" applyProtection="0"/>
    <xf numFmtId="0" fontId="139" fillId="28" borderId="67" applyNumberFormat="0" applyAlignment="0" applyProtection="0"/>
    <xf numFmtId="0" fontId="139" fillId="29" borderId="79" applyNumberFormat="0" applyAlignment="0" applyProtection="0"/>
    <xf numFmtId="0" fontId="139" fillId="29" borderId="79" applyNumberFormat="0" applyAlignment="0" applyProtection="0"/>
    <xf numFmtId="4" fontId="36" fillId="36" borderId="67" applyNumberFormat="0" applyProtection="0">
      <alignment horizontal="right" vertical="center"/>
    </xf>
    <xf numFmtId="0" fontId="4" fillId="10" borderId="78" applyNumberFormat="0" applyFont="0" applyAlignment="0" applyProtection="0"/>
    <xf numFmtId="0" fontId="27" fillId="10" borderId="52" applyNumberFormat="0" applyFont="0" applyAlignment="0" applyProtection="0"/>
    <xf numFmtId="0" fontId="30" fillId="10" borderId="52" applyNumberFormat="0" applyFont="0" applyAlignment="0" applyProtection="0"/>
    <xf numFmtId="0" fontId="30" fillId="10" borderId="52" applyNumberFormat="0" applyFont="0" applyAlignment="0" applyProtection="0"/>
    <xf numFmtId="0" fontId="30" fillId="10" borderId="52" applyNumberFormat="0" applyFont="0" applyAlignment="0" applyProtection="0"/>
    <xf numFmtId="0" fontId="4" fillId="10" borderId="52" applyNumberFormat="0" applyFont="0" applyAlignment="0" applyProtection="0"/>
    <xf numFmtId="0" fontId="4" fillId="10" borderId="52" applyNumberFormat="0" applyFont="0" applyAlignment="0" applyProtection="0"/>
    <xf numFmtId="0" fontId="4" fillId="10" borderId="52" applyNumberFormat="0" applyFont="0" applyAlignment="0" applyProtection="0"/>
    <xf numFmtId="0" fontId="4" fillId="10" borderId="52" applyNumberFormat="0" applyFont="0" applyAlignment="0" applyProtection="0"/>
    <xf numFmtId="0" fontId="139" fillId="28" borderId="53" applyNumberFormat="0" applyAlignment="0" applyProtection="0"/>
    <xf numFmtId="0" fontId="140" fillId="29" borderId="53" applyNumberFormat="0" applyAlignment="0" applyProtection="0"/>
    <xf numFmtId="0" fontId="140" fillId="29" borderId="53" applyNumberFormat="0" applyAlignment="0" applyProtection="0"/>
    <xf numFmtId="0" fontId="139" fillId="29" borderId="53" applyNumberFormat="0" applyAlignment="0" applyProtection="0"/>
    <xf numFmtId="0" fontId="139" fillId="29" borderId="53" applyNumberFormat="0" applyAlignment="0" applyProtection="0"/>
    <xf numFmtId="0" fontId="139" fillId="29" borderId="53" applyNumberFormat="0" applyAlignment="0" applyProtection="0"/>
    <xf numFmtId="0" fontId="140" fillId="29" borderId="72" applyNumberFormat="0" applyAlignment="0" applyProtection="0"/>
    <xf numFmtId="0" fontId="161" fillId="0" borderId="74" applyNumberFormat="0" applyFill="0" applyAlignment="0" applyProtection="0"/>
    <xf numFmtId="0" fontId="61" fillId="29" borderId="70" applyNumberFormat="0" applyAlignment="0" applyProtection="0"/>
    <xf numFmtId="0" fontId="161" fillId="0" borderId="54" applyNumberFormat="0" applyFill="0" applyAlignment="0" applyProtection="0"/>
    <xf numFmtId="0" fontId="162" fillId="0" borderId="55" applyNumberFormat="0" applyFill="0" applyAlignment="0" applyProtection="0"/>
    <xf numFmtId="0" fontId="162" fillId="0" borderId="55" applyNumberFormat="0" applyFill="0" applyAlignment="0" applyProtection="0"/>
    <xf numFmtId="0" fontId="161" fillId="0" borderId="55" applyNumberFormat="0" applyFill="0" applyAlignment="0" applyProtection="0"/>
    <xf numFmtId="0" fontId="161" fillId="0" borderId="55" applyNumberFormat="0" applyFill="0" applyAlignment="0" applyProtection="0"/>
    <xf numFmtId="0" fontId="161" fillId="0" borderId="55" applyNumberFormat="0" applyFill="0" applyAlignment="0" applyProtection="0"/>
    <xf numFmtId="0" fontId="111" fillId="12" borderId="70" applyNumberFormat="0" applyAlignment="0" applyProtection="0"/>
    <xf numFmtId="0" fontId="111" fillId="12" borderId="70" applyNumberFormat="0" applyAlignment="0" applyProtection="0"/>
    <xf numFmtId="0" fontId="111" fillId="12" borderId="70" applyNumberFormat="0" applyAlignment="0" applyProtection="0"/>
    <xf numFmtId="0" fontId="111" fillId="12" borderId="70" applyNumberFormat="0" applyAlignment="0" applyProtection="0"/>
    <xf numFmtId="0" fontId="111" fillId="15" borderId="51" applyNumberFormat="0" applyAlignment="0" applyProtection="0"/>
    <xf numFmtId="0" fontId="112" fillId="12" borderId="51" applyNumberFormat="0" applyAlignment="0" applyProtection="0"/>
    <xf numFmtId="0" fontId="112" fillId="12" borderId="51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111" fillId="12" borderId="51" applyNumberFormat="0" applyAlignment="0" applyProtection="0"/>
    <xf numFmtId="0" fontId="111" fillId="15" borderId="77" applyNumberFormat="0" applyAlignment="0" applyProtection="0"/>
    <xf numFmtId="0" fontId="57" fillId="28" borderId="70" applyNumberFormat="0" applyAlignment="0" applyProtection="0"/>
    <xf numFmtId="0" fontId="27" fillId="10" borderId="78" applyNumberFormat="0" applyFont="0" applyAlignment="0" applyProtection="0"/>
    <xf numFmtId="0" fontId="139" fillId="29" borderId="79" applyNumberFormat="0" applyAlignment="0" applyProtection="0"/>
    <xf numFmtId="0" fontId="139" fillId="29" borderId="79" applyNumberFormat="0" applyAlignment="0" applyProtection="0"/>
    <xf numFmtId="4" fontId="36" fillId="34" borderId="59" applyNumberFormat="0" applyProtection="0">
      <alignment vertical="center"/>
    </xf>
    <xf numFmtId="4" fontId="36" fillId="34" borderId="59" applyNumberFormat="0" applyProtection="0">
      <alignment horizontal="left" vertical="center" indent="1"/>
    </xf>
    <xf numFmtId="4" fontId="36" fillId="34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4" fontId="36" fillId="37" borderId="59" applyNumberFormat="0" applyProtection="0">
      <alignment horizontal="right" vertical="center"/>
    </xf>
    <xf numFmtId="4" fontId="36" fillId="38" borderId="59" applyNumberFormat="0" applyProtection="0">
      <alignment horizontal="right" vertical="center"/>
    </xf>
    <xf numFmtId="4" fontId="36" fillId="42" borderId="59" applyNumberFormat="0" applyProtection="0">
      <alignment horizontal="right" vertical="center"/>
    </xf>
    <xf numFmtId="4" fontId="36" fillId="43" borderId="59" applyNumberFormat="0" applyProtection="0">
      <alignment horizontal="right" vertical="center"/>
    </xf>
    <xf numFmtId="0" fontId="57" fillId="28" borderId="43" applyNumberFormat="0" applyAlignment="0" applyProtection="0"/>
    <xf numFmtId="0" fontId="58" fillId="29" borderId="43" applyNumberFormat="0" applyAlignment="0" applyProtection="0"/>
    <xf numFmtId="0" fontId="61" fillId="29" borderId="43" applyNumberFormat="0" applyAlignment="0" applyProtection="0"/>
    <xf numFmtId="0" fontId="61" fillId="29" borderId="43" applyNumberFormat="0" applyAlignment="0" applyProtection="0"/>
    <xf numFmtId="0" fontId="61" fillId="29" borderId="43" applyNumberFormat="0" applyAlignment="0" applyProtection="0"/>
    <xf numFmtId="0" fontId="61" fillId="29" borderId="43" applyNumberFormat="0" applyAlignment="0" applyProtection="0"/>
    <xf numFmtId="0" fontId="61" fillId="29" borderId="43" applyNumberFormat="0" applyAlignment="0" applyProtection="0"/>
    <xf numFmtId="0" fontId="61" fillId="29" borderId="43" applyNumberFormat="0" applyAlignment="0" applyProtection="0"/>
    <xf numFmtId="0" fontId="161" fillId="0" borderId="80" applyNumberFormat="0" applyFill="0" applyAlignment="0" applyProtection="0"/>
    <xf numFmtId="0" fontId="4" fillId="10" borderId="66" applyNumberFormat="0" applyFont="0" applyAlignment="0" applyProtection="0"/>
    <xf numFmtId="0" fontId="4" fillId="35" borderId="72" applyNumberFormat="0" applyProtection="0">
      <alignment horizontal="left" vertical="center" indent="1"/>
    </xf>
    <xf numFmtId="0" fontId="139" fillId="29" borderId="67" applyNumberFormat="0" applyAlignment="0" applyProtection="0"/>
    <xf numFmtId="4" fontId="36" fillId="34" borderId="72" applyNumberFormat="0" applyProtection="0">
      <alignment horizontal="left" vertical="center" indent="1"/>
    </xf>
    <xf numFmtId="0" fontId="57" fillId="28" borderId="77" applyNumberFormat="0" applyAlignment="0" applyProtection="0"/>
    <xf numFmtId="0" fontId="111" fillId="15" borderId="70" applyNumberFormat="0" applyAlignment="0" applyProtection="0"/>
    <xf numFmtId="4" fontId="36" fillId="34" borderId="79" applyNumberFormat="0" applyProtection="0">
      <alignment horizontal="left" vertical="center" indent="1"/>
    </xf>
    <xf numFmtId="0" fontId="161" fillId="0" borderId="46" applyNumberFormat="0" applyFill="0" applyAlignment="0" applyProtection="0"/>
    <xf numFmtId="0" fontId="161" fillId="0" borderId="46" applyNumberFormat="0" applyFill="0" applyAlignment="0" applyProtection="0"/>
    <xf numFmtId="0" fontId="161" fillId="0" borderId="46" applyNumberFormat="0" applyFill="0" applyAlignment="0" applyProtection="0"/>
    <xf numFmtId="0" fontId="161" fillId="0" borderId="46" applyNumberFormat="0" applyFill="0" applyAlignment="0" applyProtection="0"/>
    <xf numFmtId="0" fontId="161" fillId="0" borderId="47" applyNumberFormat="0" applyFill="0" applyAlignment="0" applyProtection="0"/>
    <xf numFmtId="0" fontId="161" fillId="0" borderId="46" applyNumberFormat="0" applyFill="0" applyAlignment="0" applyProtection="0"/>
    <xf numFmtId="0" fontId="161" fillId="0" borderId="46" applyNumberFormat="0" applyFill="0" applyAlignment="0" applyProtection="0"/>
    <xf numFmtId="0" fontId="164" fillId="0" borderId="47" applyNumberFormat="0" applyFill="0" applyAlignment="0" applyProtection="0"/>
    <xf numFmtId="0" fontId="161" fillId="0" borderId="46" applyNumberFormat="0" applyFill="0" applyAlignment="0" applyProtection="0"/>
    <xf numFmtId="0" fontId="163" fillId="0" borderId="47" applyNumberFormat="0" applyFill="0" applyAlignment="0" applyProtection="0"/>
    <xf numFmtId="0" fontId="162" fillId="0" borderId="47" applyNumberFormat="0" applyFill="0" applyAlignment="0" applyProtection="0"/>
    <xf numFmtId="0" fontId="161" fillId="0" borderId="46" applyNumberFormat="0" applyFill="0" applyAlignment="0" applyProtection="0"/>
    <xf numFmtId="0" fontId="162" fillId="0" borderId="47" applyNumberFormat="0" applyFill="0" applyAlignment="0" applyProtection="0"/>
    <xf numFmtId="0" fontId="162" fillId="0" borderId="47" applyNumberFormat="0" applyFill="0" applyAlignment="0" applyProtection="0"/>
    <xf numFmtId="0" fontId="161" fillId="0" borderId="46" applyNumberFormat="0" applyFill="0" applyAlignment="0" applyProtection="0"/>
    <xf numFmtId="0" fontId="161" fillId="0" borderId="46" applyNumberFormat="0" applyFill="0" applyAlignment="0" applyProtection="0"/>
    <xf numFmtId="0" fontId="161" fillId="0" borderId="46" applyNumberFormat="0" applyFill="0" applyAlignment="0" applyProtection="0"/>
    <xf numFmtId="0" fontId="57" fillId="28" borderId="70" applyNumberFormat="0" applyAlignment="0" applyProtection="0"/>
    <xf numFmtId="0" fontId="57" fillId="28" borderId="38" applyNumberFormat="0" applyAlignment="0" applyProtection="0"/>
    <xf numFmtId="0" fontId="57" fillId="28" borderId="38" applyNumberFormat="0" applyAlignment="0" applyProtection="0"/>
    <xf numFmtId="0" fontId="57" fillId="28" borderId="38" applyNumberFormat="0" applyAlignment="0" applyProtection="0"/>
    <xf numFmtId="0" fontId="58" fillId="29" borderId="38" applyNumberFormat="0" applyAlignment="0" applyProtection="0"/>
    <xf numFmtId="0" fontId="58" fillId="29" borderId="38" applyNumberFormat="0" applyAlignment="0" applyProtection="0"/>
    <xf numFmtId="0" fontId="57" fillId="28" borderId="38" applyNumberFormat="0" applyAlignment="0" applyProtection="0"/>
    <xf numFmtId="0" fontId="58" fillId="29" borderId="38" applyNumberFormat="0" applyAlignment="0" applyProtection="0"/>
    <xf numFmtId="0" fontId="59" fillId="29" borderId="38" applyNumberFormat="0" applyAlignment="0" applyProtection="0"/>
    <xf numFmtId="0" fontId="57" fillId="28" borderId="38" applyNumberFormat="0" applyAlignment="0" applyProtection="0"/>
    <xf numFmtId="0" fontId="60" fillId="29" borderId="38" applyNumberFormat="0" applyAlignment="0" applyProtection="0"/>
    <xf numFmtId="0" fontId="57" fillId="28" borderId="38" applyNumberFormat="0" applyAlignment="0" applyProtection="0"/>
    <xf numFmtId="0" fontId="57" fillId="28" borderId="38" applyNumberFormat="0" applyAlignment="0" applyProtection="0"/>
    <xf numFmtId="0" fontId="61" fillId="29" borderId="38" applyNumberFormat="0" applyAlignment="0" applyProtection="0"/>
    <xf numFmtId="0" fontId="57" fillId="28" borderId="38" applyNumberFormat="0" applyAlignment="0" applyProtection="0"/>
    <xf numFmtId="0" fontId="57" fillId="28" borderId="38" applyNumberFormat="0" applyAlignment="0" applyProtection="0"/>
    <xf numFmtId="0" fontId="57" fillId="28" borderId="38" applyNumberFormat="0" applyAlignment="0" applyProtection="0"/>
    <xf numFmtId="0" fontId="57" fillId="28" borderId="38" applyNumberFormat="0" applyAlignment="0" applyProtection="0"/>
    <xf numFmtId="0" fontId="31" fillId="10" borderId="78" applyNumberFormat="0" applyFont="0" applyAlignment="0" applyProtection="0"/>
    <xf numFmtId="4" fontId="145" fillId="34" borderId="79" applyNumberFormat="0" applyProtection="0">
      <alignment vertical="center"/>
    </xf>
    <xf numFmtId="4" fontId="145" fillId="34" borderId="79" applyNumberFormat="0" applyProtection="0">
      <alignment vertical="center"/>
    </xf>
    <xf numFmtId="0" fontId="4" fillId="35" borderId="79" applyNumberFormat="0" applyProtection="0">
      <alignment horizontal="left" vertical="center" indent="1"/>
    </xf>
    <xf numFmtId="0" fontId="4" fillId="35" borderId="79" applyNumberFormat="0" applyProtection="0">
      <alignment horizontal="left" vertical="center" indent="1"/>
    </xf>
    <xf numFmtId="4" fontId="36" fillId="38" borderId="79" applyNumberFormat="0" applyProtection="0">
      <alignment horizontal="right" vertical="center"/>
    </xf>
    <xf numFmtId="4" fontId="36" fillId="39" borderId="79" applyNumberFormat="0" applyProtection="0">
      <alignment horizontal="right" vertical="center"/>
    </xf>
    <xf numFmtId="4" fontId="36" fillId="43" borderId="79" applyNumberFormat="0" applyProtection="0">
      <alignment horizontal="right" vertical="center"/>
    </xf>
    <xf numFmtId="4" fontId="36" fillId="44" borderId="79" applyNumberFormat="0" applyProtection="0">
      <alignment horizontal="right" vertical="center"/>
    </xf>
    <xf numFmtId="4" fontId="36" fillId="44" borderId="79" applyNumberFormat="0" applyProtection="0">
      <alignment horizontal="right" vertical="center"/>
    </xf>
    <xf numFmtId="0" fontId="4" fillId="35" borderId="79" applyNumberFormat="0" applyProtection="0">
      <alignment horizontal="left" vertical="center" indent="1"/>
    </xf>
    <xf numFmtId="0" fontId="4" fillId="35" borderId="79" applyNumberFormat="0" applyProtection="0">
      <alignment horizontal="left" vertical="center" indent="1"/>
    </xf>
    <xf numFmtId="4" fontId="36" fillId="48" borderId="79" applyNumberFormat="0" applyProtection="0">
      <alignment horizontal="left" vertical="center" indent="1"/>
    </xf>
    <xf numFmtId="0" fontId="4" fillId="48" borderId="79" applyNumberFormat="0" applyProtection="0">
      <alignment horizontal="left" vertical="center" indent="1"/>
    </xf>
    <xf numFmtId="4" fontId="149" fillId="46" borderId="45" applyNumberFormat="0" applyProtection="0">
      <alignment horizontal="right" vertical="center"/>
    </xf>
    <xf numFmtId="4" fontId="149" fillId="46" borderId="45" applyNumberFormat="0" applyProtection="0">
      <alignment horizontal="right" vertical="center"/>
    </xf>
    <xf numFmtId="0" fontId="4" fillId="35" borderId="45" applyNumberFormat="0" applyProtection="0">
      <alignment horizontal="left" vertical="center" indent="1"/>
    </xf>
    <xf numFmtId="0" fontId="4" fillId="35" borderId="45" applyNumberFormat="0" applyProtection="0">
      <alignment horizontal="left" vertical="center" indent="1"/>
    </xf>
    <xf numFmtId="0" fontId="4" fillId="35" borderId="45" applyNumberFormat="0" applyProtection="0">
      <alignment horizontal="left" vertical="center" indent="1"/>
    </xf>
    <xf numFmtId="0" fontId="4" fillId="35" borderId="45" applyNumberFormat="0" applyProtection="0">
      <alignment horizontal="left" vertical="center" indent="1"/>
    </xf>
    <xf numFmtId="4" fontId="145" fillId="46" borderId="45" applyNumberFormat="0" applyProtection="0">
      <alignment horizontal="right" vertical="center"/>
    </xf>
    <xf numFmtId="4" fontId="145" fillId="46" borderId="45" applyNumberFormat="0" applyProtection="0">
      <alignment horizontal="right" vertical="center"/>
    </xf>
    <xf numFmtId="4" fontId="36" fillId="46" borderId="45" applyNumberFormat="0" applyProtection="0">
      <alignment horizontal="right" vertical="center"/>
    </xf>
    <xf numFmtId="4" fontId="36" fillId="33" borderId="45" applyNumberFormat="0" applyProtection="0">
      <alignment horizontal="left" vertical="center" indent="1"/>
    </xf>
    <xf numFmtId="4" fontId="36" fillId="33" borderId="45" applyNumberFormat="0" applyProtection="0">
      <alignment horizontal="left" vertical="center" indent="1"/>
    </xf>
    <xf numFmtId="4" fontId="36" fillId="33" borderId="45" applyNumberFormat="0" applyProtection="0">
      <alignment horizontal="left" vertical="center" indent="1"/>
    </xf>
    <xf numFmtId="4" fontId="36" fillId="33" borderId="45" applyNumberFormat="0" applyProtection="0">
      <alignment horizontal="left" vertical="center" indent="1"/>
    </xf>
    <xf numFmtId="4" fontId="145" fillId="33" borderId="45" applyNumberFormat="0" applyProtection="0">
      <alignment vertical="center"/>
    </xf>
    <xf numFmtId="4" fontId="36" fillId="33" borderId="45" applyNumberFormat="0" applyProtection="0">
      <alignment vertical="center"/>
    </xf>
    <xf numFmtId="4" fontId="36" fillId="33" borderId="45" applyNumberFormat="0" applyProtection="0">
      <alignment vertical="center"/>
    </xf>
    <xf numFmtId="0" fontId="4" fillId="35" borderId="45" applyNumberFormat="0" applyProtection="0">
      <alignment horizontal="left" vertical="center" indent="1"/>
    </xf>
    <xf numFmtId="0" fontId="4" fillId="35" borderId="45" applyNumberFormat="0" applyProtection="0">
      <alignment horizontal="left" vertical="center" indent="1"/>
    </xf>
    <xf numFmtId="0" fontId="4" fillId="35" borderId="45" applyNumberFormat="0" applyProtection="0">
      <alignment horizontal="left" vertical="center" indent="1"/>
    </xf>
    <xf numFmtId="0" fontId="4" fillId="35" borderId="45" applyNumberFormat="0" applyProtection="0">
      <alignment horizontal="left" vertical="center" indent="1"/>
    </xf>
    <xf numFmtId="0" fontId="4" fillId="31" borderId="45" applyNumberFormat="0" applyProtection="0">
      <alignment horizontal="left" vertical="center" indent="1"/>
    </xf>
    <xf numFmtId="0" fontId="4" fillId="31" borderId="45" applyNumberFormat="0" applyProtection="0">
      <alignment horizontal="left" vertical="center" indent="1"/>
    </xf>
    <xf numFmtId="0" fontId="4" fillId="31" borderId="45" applyNumberFormat="0" applyProtection="0">
      <alignment horizontal="left" vertical="center" indent="1"/>
    </xf>
    <xf numFmtId="0" fontId="4" fillId="31" borderId="45" applyNumberFormat="0" applyProtection="0">
      <alignment horizontal="left" vertical="center" indent="1"/>
    </xf>
    <xf numFmtId="0" fontId="4" fillId="49" borderId="45" applyNumberFormat="0" applyProtection="0">
      <alignment horizontal="left" vertical="center" indent="1"/>
    </xf>
    <xf numFmtId="0" fontId="4" fillId="49" borderId="45" applyNumberFormat="0" applyProtection="0">
      <alignment horizontal="left" vertical="center" indent="1"/>
    </xf>
    <xf numFmtId="0" fontId="4" fillId="49" borderId="45" applyNumberFormat="0" applyProtection="0">
      <alignment horizontal="left" vertical="center" indent="1"/>
    </xf>
    <xf numFmtId="0" fontId="4" fillId="49" borderId="45" applyNumberFormat="0" applyProtection="0">
      <alignment horizontal="left" vertical="center" indent="1"/>
    </xf>
    <xf numFmtId="0" fontId="4" fillId="48" borderId="45" applyNumberFormat="0" applyProtection="0">
      <alignment horizontal="left" vertical="center" indent="1"/>
    </xf>
    <xf numFmtId="0" fontId="4" fillId="48" borderId="45" applyNumberFormat="0" applyProtection="0">
      <alignment horizontal="left" vertical="center" indent="1"/>
    </xf>
    <xf numFmtId="0" fontId="4" fillId="48" borderId="45" applyNumberFormat="0" applyProtection="0">
      <alignment horizontal="left" vertical="center" indent="1"/>
    </xf>
    <xf numFmtId="0" fontId="4" fillId="48" borderId="45" applyNumberFormat="0" applyProtection="0">
      <alignment horizontal="left" vertical="center" indent="1"/>
    </xf>
    <xf numFmtId="4" fontId="36" fillId="48" borderId="45" applyNumberFormat="0" applyProtection="0">
      <alignment horizontal="left" vertical="center" indent="1"/>
    </xf>
    <xf numFmtId="4" fontId="36" fillId="48" borderId="45" applyNumberFormat="0" applyProtection="0">
      <alignment horizontal="left" vertical="center" indent="1"/>
    </xf>
    <xf numFmtId="4" fontId="36" fillId="46" borderId="45" applyNumberFormat="0" applyProtection="0">
      <alignment horizontal="left" vertical="center" indent="1"/>
    </xf>
    <xf numFmtId="4" fontId="36" fillId="46" borderId="45" applyNumberFormat="0" applyProtection="0">
      <alignment horizontal="left" vertical="center" indent="1"/>
    </xf>
    <xf numFmtId="0" fontId="4" fillId="35" borderId="45" applyNumberFormat="0" applyProtection="0">
      <alignment horizontal="left" vertical="center" indent="1"/>
    </xf>
    <xf numFmtId="0" fontId="4" fillId="35" borderId="45" applyNumberFormat="0" applyProtection="0">
      <alignment horizontal="left" vertical="center" indent="1"/>
    </xf>
    <xf numFmtId="4" fontId="146" fillId="45" borderId="45" applyNumberFormat="0" applyProtection="0">
      <alignment horizontal="left" vertical="center" indent="1"/>
    </xf>
    <xf numFmtId="4" fontId="36" fillId="44" borderId="45" applyNumberFormat="0" applyProtection="0">
      <alignment horizontal="right" vertical="center"/>
    </xf>
    <xf numFmtId="4" fontId="36" fillId="44" borderId="45" applyNumberFormat="0" applyProtection="0">
      <alignment horizontal="right" vertical="center"/>
    </xf>
    <xf numFmtId="4" fontId="36" fillId="41" borderId="45" applyNumberFormat="0" applyProtection="0">
      <alignment horizontal="right" vertical="center"/>
    </xf>
    <xf numFmtId="4" fontId="36" fillId="41" borderId="45" applyNumberFormat="0" applyProtection="0">
      <alignment horizontal="right" vertical="center"/>
    </xf>
    <xf numFmtId="4" fontId="36" fillId="38" borderId="45" applyNumberFormat="0" applyProtection="0">
      <alignment horizontal="right" vertical="center"/>
    </xf>
    <xf numFmtId="4" fontId="36" fillId="38" borderId="45" applyNumberFormat="0" applyProtection="0">
      <alignment horizontal="right" vertical="center"/>
    </xf>
    <xf numFmtId="0" fontId="4" fillId="35" borderId="45" applyNumberFormat="0" applyProtection="0">
      <alignment horizontal="left" vertical="center" indent="1"/>
    </xf>
    <xf numFmtId="0" fontId="4" fillId="35" borderId="45" applyNumberFormat="0" applyProtection="0">
      <alignment horizontal="left" vertical="center" indent="1"/>
    </xf>
    <xf numFmtId="4" fontId="36" fillId="34" borderId="45" applyNumberFormat="0" applyProtection="0">
      <alignment horizontal="left" vertical="center" indent="1"/>
    </xf>
    <xf numFmtId="4" fontId="36" fillId="34" borderId="45" applyNumberFormat="0" applyProtection="0">
      <alignment horizontal="left" vertical="center" indent="1"/>
    </xf>
    <xf numFmtId="4" fontId="145" fillId="34" borderId="45" applyNumberFormat="0" applyProtection="0">
      <alignment vertical="center"/>
    </xf>
    <xf numFmtId="4" fontId="145" fillId="34" borderId="45" applyNumberFormat="0" applyProtection="0">
      <alignment vertical="center"/>
    </xf>
    <xf numFmtId="4" fontId="36" fillId="39" borderId="79" applyNumberFormat="0" applyProtection="0">
      <alignment horizontal="right" vertical="center"/>
    </xf>
    <xf numFmtId="4" fontId="36" fillId="41" borderId="79" applyNumberFormat="0" applyProtection="0">
      <alignment horizontal="right" vertical="center"/>
    </xf>
    <xf numFmtId="0" fontId="4" fillId="48" borderId="79" applyNumberFormat="0" applyProtection="0">
      <alignment horizontal="left" vertical="center" indent="1"/>
    </xf>
    <xf numFmtId="0" fontId="162" fillId="0" borderId="81" applyNumberFormat="0" applyFill="0" applyAlignment="0" applyProtection="0"/>
    <xf numFmtId="0" fontId="4" fillId="10" borderId="71" applyNumberFormat="0" applyFont="0" applyAlignment="0" applyProtection="0"/>
    <xf numFmtId="0" fontId="4" fillId="10" borderId="71" applyNumberFormat="0" applyFont="0" applyAlignment="0" applyProtection="0"/>
    <xf numFmtId="0" fontId="4" fillId="10" borderId="71" applyNumberFormat="0" applyFont="0" applyAlignment="0" applyProtection="0"/>
    <xf numFmtId="0" fontId="139" fillId="28" borderId="72" applyNumberFormat="0" applyAlignment="0" applyProtection="0"/>
    <xf numFmtId="0" fontId="139" fillId="29" borderId="72" applyNumberFormat="0" applyAlignment="0" applyProtection="0"/>
    <xf numFmtId="0" fontId="139" fillId="29" borderId="72" applyNumberFormat="0" applyAlignment="0" applyProtection="0"/>
    <xf numFmtId="0" fontId="139" fillId="29" borderId="72" applyNumberFormat="0" applyAlignment="0" applyProtection="0"/>
    <xf numFmtId="0" fontId="161" fillId="0" borderId="73" applyNumberFormat="0" applyFill="0" applyAlignment="0" applyProtection="0"/>
    <xf numFmtId="0" fontId="162" fillId="0" borderId="74" applyNumberFormat="0" applyFill="0" applyAlignment="0" applyProtection="0"/>
    <xf numFmtId="0" fontId="161" fillId="0" borderId="74" applyNumberFormat="0" applyFill="0" applyAlignment="0" applyProtection="0"/>
    <xf numFmtId="0" fontId="139" fillId="28" borderId="45" applyNumberFormat="0" applyAlignment="0" applyProtection="0"/>
    <xf numFmtId="0" fontId="139" fillId="28" borderId="45" applyNumberFormat="0" applyAlignment="0" applyProtection="0"/>
    <xf numFmtId="0" fontId="139" fillId="28" borderId="45" applyNumberFormat="0" applyAlignment="0" applyProtection="0"/>
    <xf numFmtId="0" fontId="139" fillId="28" borderId="45" applyNumberFormat="0" applyAlignment="0" applyProtection="0"/>
    <xf numFmtId="0" fontId="139" fillId="29" borderId="45" applyNumberFormat="0" applyAlignment="0" applyProtection="0"/>
    <xf numFmtId="0" fontId="139" fillId="28" borderId="45" applyNumberFormat="0" applyAlignment="0" applyProtection="0"/>
    <xf numFmtId="0" fontId="139" fillId="28" borderId="45" applyNumberFormat="0" applyAlignment="0" applyProtection="0"/>
    <xf numFmtId="0" fontId="142" fillId="29" borderId="45" applyNumberFormat="0" applyAlignment="0" applyProtection="0"/>
    <xf numFmtId="0" fontId="139" fillId="28" borderId="45" applyNumberFormat="0" applyAlignment="0" applyProtection="0"/>
    <xf numFmtId="0" fontId="141" fillId="29" borderId="45" applyNumberFormat="0" applyAlignment="0" applyProtection="0"/>
    <xf numFmtId="0" fontId="140" fillId="29" borderId="45" applyNumberFormat="0" applyAlignment="0" applyProtection="0"/>
    <xf numFmtId="0" fontId="140" fillId="29" borderId="45" applyNumberFormat="0" applyAlignment="0" applyProtection="0"/>
    <xf numFmtId="0" fontId="140" fillId="29" borderId="45" applyNumberFormat="0" applyAlignment="0" applyProtection="0"/>
    <xf numFmtId="0" fontId="139" fillId="28" borderId="45" applyNumberFormat="0" applyAlignment="0" applyProtection="0"/>
    <xf numFmtId="0" fontId="139" fillId="28" borderId="45" applyNumberFormat="0" applyAlignment="0" applyProtection="0"/>
    <xf numFmtId="0" fontId="139" fillId="28" borderId="45" applyNumberFormat="0" applyAlignment="0" applyProtection="0"/>
    <xf numFmtId="0" fontId="28" fillId="10" borderId="44" applyNumberFormat="0" applyFont="0" applyAlignment="0" applyProtection="0"/>
    <xf numFmtId="0" fontId="28" fillId="10" borderId="44" applyNumberFormat="0" applyFont="0" applyAlignment="0" applyProtection="0"/>
    <xf numFmtId="0" fontId="4" fillId="10" borderId="44" applyNumberFormat="0" applyFont="0" applyAlignment="0" applyProtection="0"/>
    <xf numFmtId="0" fontId="28" fillId="10" borderId="44" applyNumberFormat="0" applyFont="0" applyAlignment="0" applyProtection="0"/>
    <xf numFmtId="0" fontId="28" fillId="10" borderId="44" applyNumberFormat="0" applyFont="0" applyAlignment="0" applyProtection="0"/>
    <xf numFmtId="0" fontId="31" fillId="10" borderId="44" applyNumberFormat="0" applyFont="0" applyAlignment="0" applyProtection="0"/>
    <xf numFmtId="0" fontId="31" fillId="10" borderId="44" applyNumberFormat="0" applyFont="0" applyAlignment="0" applyProtection="0"/>
    <xf numFmtId="0" fontId="28" fillId="10" borderId="44" applyNumberFormat="0" applyFont="0" applyAlignment="0" applyProtection="0"/>
    <xf numFmtId="0" fontId="31" fillId="10" borderId="44" applyNumberFormat="0" applyFont="0" applyAlignment="0" applyProtection="0"/>
    <xf numFmtId="0" fontId="31" fillId="10" borderId="44" applyNumberFormat="0" applyFont="0" applyAlignment="0" applyProtection="0"/>
    <xf numFmtId="0" fontId="28" fillId="10" borderId="44" applyNumberFormat="0" applyFont="0" applyAlignment="0" applyProtection="0"/>
    <xf numFmtId="0" fontId="31" fillId="10" borderId="44" applyNumberFormat="0" applyFont="0" applyAlignment="0" applyProtection="0"/>
    <xf numFmtId="0" fontId="28" fillId="10" borderId="44" applyNumberFormat="0" applyFont="0" applyAlignment="0" applyProtection="0"/>
    <xf numFmtId="0" fontId="31" fillId="10" borderId="44" applyNumberFormat="0" applyFont="0" applyAlignment="0" applyProtection="0"/>
    <xf numFmtId="0" fontId="31" fillId="10" borderId="44" applyNumberFormat="0" applyFont="0" applyAlignment="0" applyProtection="0"/>
    <xf numFmtId="0" fontId="31" fillId="10" borderId="44" applyNumberFormat="0" applyFont="0" applyAlignment="0" applyProtection="0"/>
    <xf numFmtId="0" fontId="28" fillId="10" borderId="44" applyNumberFormat="0" applyFont="0" applyAlignment="0" applyProtection="0"/>
    <xf numFmtId="0" fontId="28" fillId="10" borderId="44" applyNumberFormat="0" applyFont="0" applyAlignment="0" applyProtection="0"/>
    <xf numFmtId="0" fontId="28" fillId="10" borderId="44" applyNumberFormat="0" applyFont="0" applyAlignment="0" applyProtection="0"/>
    <xf numFmtId="0" fontId="111" fillId="15" borderId="70" applyNumberFormat="0" applyAlignment="0" applyProtection="0"/>
    <xf numFmtId="0" fontId="57" fillId="28" borderId="51" applyNumberFormat="0" applyAlignment="0" applyProtection="0"/>
    <xf numFmtId="0" fontId="61" fillId="29" borderId="51" applyNumberFormat="0" applyAlignment="0" applyProtection="0"/>
    <xf numFmtId="0" fontId="61" fillId="29" borderId="51" applyNumberFormat="0" applyAlignment="0" applyProtection="0"/>
    <xf numFmtId="0" fontId="61" fillId="29" borderId="51" applyNumberFormat="0" applyAlignment="0" applyProtection="0"/>
    <xf numFmtId="4" fontId="36" fillId="37" borderId="53" applyNumberFormat="0" applyProtection="0">
      <alignment horizontal="right" vertical="center"/>
    </xf>
    <xf numFmtId="0" fontId="161" fillId="0" borderId="54" applyNumberFormat="0" applyFill="0" applyAlignment="0" applyProtection="0"/>
    <xf numFmtId="0" fontId="162" fillId="0" borderId="55" applyNumberFormat="0" applyFill="0" applyAlignment="0" applyProtection="0"/>
    <xf numFmtId="4" fontId="36" fillId="33" borderId="53" applyNumberFormat="0" applyProtection="0">
      <alignment horizontal="left" vertical="center" indent="1"/>
    </xf>
    <xf numFmtId="4" fontId="36" fillId="43" borderId="53" applyNumberFormat="0" applyProtection="0">
      <alignment horizontal="right" vertical="center"/>
    </xf>
    <xf numFmtId="4" fontId="36" fillId="42" borderId="53" applyNumberFormat="0" applyProtection="0">
      <alignment horizontal="right" vertical="center"/>
    </xf>
    <xf numFmtId="4" fontId="36" fillId="41" borderId="53" applyNumberFormat="0" applyProtection="0">
      <alignment horizontal="right" vertical="center"/>
    </xf>
    <xf numFmtId="4" fontId="36" fillId="41" borderId="53" applyNumberFormat="0" applyProtection="0">
      <alignment horizontal="right" vertical="center"/>
    </xf>
    <xf numFmtId="4" fontId="36" fillId="40" borderId="53" applyNumberFormat="0" applyProtection="0">
      <alignment horizontal="right" vertical="center"/>
    </xf>
    <xf numFmtId="4" fontId="36" fillId="39" borderId="53" applyNumberFormat="0" applyProtection="0">
      <alignment horizontal="right" vertical="center"/>
    </xf>
    <xf numFmtId="0" fontId="4" fillId="35" borderId="53" applyNumberFormat="0" applyProtection="0">
      <alignment horizontal="left" vertical="center" indent="1"/>
    </xf>
    <xf numFmtId="4" fontId="36" fillId="34" borderId="53" applyNumberFormat="0" applyProtection="0">
      <alignment horizontal="left" vertical="center" indent="1"/>
    </xf>
    <xf numFmtId="4" fontId="145" fillId="34" borderId="53" applyNumberFormat="0" applyProtection="0">
      <alignment vertical="center"/>
    </xf>
    <xf numFmtId="0" fontId="57" fillId="28" borderId="70" applyNumberFormat="0" applyAlignment="0" applyProtection="0"/>
    <xf numFmtId="0" fontId="58" fillId="29" borderId="70" applyNumberFormat="0" applyAlignment="0" applyProtection="0"/>
    <xf numFmtId="0" fontId="61" fillId="29" borderId="70" applyNumberFormat="0" applyAlignment="0" applyProtection="0"/>
    <xf numFmtId="0" fontId="61" fillId="29" borderId="70" applyNumberFormat="0" applyAlignment="0" applyProtection="0"/>
    <xf numFmtId="5" fontId="53" fillId="0" borderId="56" applyAlignment="0" applyProtection="0"/>
    <xf numFmtId="0" fontId="61" fillId="29" borderId="70" applyNumberFormat="0" applyAlignment="0" applyProtection="0"/>
    <xf numFmtId="0" fontId="57" fillId="28" borderId="57" applyNumberFormat="0" applyAlignment="0" applyProtection="0"/>
    <xf numFmtId="0" fontId="57" fillId="28" borderId="57" applyNumberFormat="0" applyAlignment="0" applyProtection="0"/>
    <xf numFmtId="0" fontId="58" fillId="29" borderId="57" applyNumberFormat="0" applyAlignment="0" applyProtection="0"/>
    <xf numFmtId="0" fontId="58" fillId="29" borderId="57" applyNumberFormat="0" applyAlignment="0" applyProtection="0"/>
    <xf numFmtId="0" fontId="57" fillId="28" borderId="57" applyNumberFormat="0" applyAlignment="0" applyProtection="0"/>
    <xf numFmtId="0" fontId="57" fillId="28" borderId="57" applyNumberFormat="0" applyAlignment="0" applyProtection="0"/>
    <xf numFmtId="0" fontId="57" fillId="28" borderId="57" applyNumberFormat="0" applyAlignment="0" applyProtection="0"/>
    <xf numFmtId="0" fontId="57" fillId="28" borderId="57" applyNumberFormat="0" applyAlignment="0" applyProtection="0"/>
    <xf numFmtId="5" fontId="53" fillId="0" borderId="63" applyAlignment="0" applyProtection="0"/>
    <xf numFmtId="0" fontId="161" fillId="0" borderId="73" applyNumberFormat="0" applyFill="0" applyAlignment="0" applyProtection="0"/>
    <xf numFmtId="0" fontId="161" fillId="0" borderId="73" applyNumberFormat="0" applyFill="0" applyAlignment="0" applyProtection="0"/>
    <xf numFmtId="0" fontId="161" fillId="0" borderId="74" applyNumberFormat="0" applyFill="0" applyAlignment="0" applyProtection="0"/>
    <xf numFmtId="0" fontId="57" fillId="28" borderId="65" applyNumberFormat="0" applyAlignment="0" applyProtection="0"/>
    <xf numFmtId="0" fontId="57" fillId="28" borderId="65" applyNumberFormat="0" applyAlignment="0" applyProtection="0"/>
    <xf numFmtId="0" fontId="57" fillId="28" borderId="65" applyNumberFormat="0" applyAlignment="0" applyProtection="0"/>
    <xf numFmtId="0" fontId="61" fillId="29" borderId="65" applyNumberFormat="0" applyAlignment="0" applyProtection="0"/>
    <xf numFmtId="0" fontId="57" fillId="28" borderId="65" applyNumberFormat="0" applyAlignment="0" applyProtection="0"/>
    <xf numFmtId="0" fontId="57" fillId="28" borderId="65" applyNumberFormat="0" applyAlignment="0" applyProtection="0"/>
    <xf numFmtId="0" fontId="163" fillId="0" borderId="74" applyNumberFormat="0" applyFill="0" applyAlignment="0" applyProtection="0"/>
    <xf numFmtId="0" fontId="161" fillId="0" borderId="73" applyNumberFormat="0" applyFill="0" applyAlignment="0" applyProtection="0"/>
    <xf numFmtId="0" fontId="162" fillId="0" borderId="74" applyNumberFormat="0" applyFill="0" applyAlignment="0" applyProtection="0"/>
    <xf numFmtId="4" fontId="149" fillId="46" borderId="72" applyNumberFormat="0" applyProtection="0">
      <alignment horizontal="right" vertical="center"/>
    </xf>
    <xf numFmtId="4" fontId="149" fillId="46" borderId="72" applyNumberFormat="0" applyProtection="0">
      <alignment horizontal="right" vertical="center"/>
    </xf>
    <xf numFmtId="4" fontId="145" fillId="46" borderId="72" applyNumberFormat="0" applyProtection="0">
      <alignment horizontal="right" vertical="center"/>
    </xf>
    <xf numFmtId="4" fontId="36" fillId="33" borderId="72" applyNumberFormat="0" applyProtection="0">
      <alignment horizontal="left" vertical="center" indent="1"/>
    </xf>
    <xf numFmtId="4" fontId="145" fillId="33" borderId="72" applyNumberFormat="0" applyProtection="0">
      <alignment vertical="center"/>
    </xf>
    <xf numFmtId="4" fontId="145" fillId="33" borderId="72" applyNumberFormat="0" applyProtection="0">
      <alignment vertical="center"/>
    </xf>
    <xf numFmtId="0" fontId="139" fillId="28" borderId="53" applyNumberFormat="0" applyAlignment="0" applyProtection="0"/>
    <xf numFmtId="0" fontId="139" fillId="28" borderId="53" applyNumberFormat="0" applyAlignment="0" applyProtection="0"/>
    <xf numFmtId="0" fontId="139" fillId="28" borderId="53" applyNumberFormat="0" applyAlignment="0" applyProtection="0"/>
    <xf numFmtId="0" fontId="139" fillId="28" borderId="53" applyNumberFormat="0" applyAlignment="0" applyProtection="0"/>
    <xf numFmtId="0" fontId="139" fillId="28" borderId="53" applyNumberFormat="0" applyAlignment="0" applyProtection="0"/>
    <xf numFmtId="0" fontId="139" fillId="28" borderId="53" applyNumberFormat="0" applyAlignment="0" applyProtection="0"/>
    <xf numFmtId="0" fontId="142" fillId="29" borderId="53" applyNumberFormat="0" applyAlignment="0" applyProtection="0"/>
    <xf numFmtId="0" fontId="139" fillId="28" borderId="53" applyNumberFormat="0" applyAlignment="0" applyProtection="0"/>
    <xf numFmtId="0" fontId="141" fillId="29" borderId="53" applyNumberFormat="0" applyAlignment="0" applyProtection="0"/>
    <xf numFmtId="0" fontId="140" fillId="29" borderId="53" applyNumberFormat="0" applyAlignment="0" applyProtection="0"/>
    <xf numFmtId="0" fontId="139" fillId="28" borderId="53" applyNumberFormat="0" applyAlignment="0" applyProtection="0"/>
    <xf numFmtId="0" fontId="140" fillId="29" borderId="53" applyNumberFormat="0" applyAlignment="0" applyProtection="0"/>
    <xf numFmtId="0" fontId="140" fillId="29" borderId="53" applyNumberFormat="0" applyAlignment="0" applyProtection="0"/>
    <xf numFmtId="0" fontId="139" fillId="28" borderId="53" applyNumberFormat="0" applyAlignment="0" applyProtection="0"/>
    <xf numFmtId="0" fontId="139" fillId="28" borderId="53" applyNumberFormat="0" applyAlignment="0" applyProtection="0"/>
    <xf numFmtId="0" fontId="28" fillId="10" borderId="52" applyNumberFormat="0" applyFont="0" applyAlignment="0" applyProtection="0"/>
    <xf numFmtId="0" fontId="28" fillId="10" borderId="52" applyNumberFormat="0" applyFont="0" applyAlignment="0" applyProtection="0"/>
    <xf numFmtId="0" fontId="28" fillId="10" borderId="52" applyNumberFormat="0" applyFont="0" applyAlignment="0" applyProtection="0"/>
    <xf numFmtId="0" fontId="4" fillId="10" borderId="52" applyNumberFormat="0" applyFont="0" applyAlignment="0" applyProtection="0"/>
    <xf numFmtId="0" fontId="28" fillId="10" borderId="52" applyNumberFormat="0" applyFont="0" applyAlignment="0" applyProtection="0"/>
    <xf numFmtId="0" fontId="28" fillId="10" borderId="52" applyNumberFormat="0" applyFont="0" applyAlignment="0" applyProtection="0"/>
    <xf numFmtId="0" fontId="31" fillId="10" borderId="52" applyNumberFormat="0" applyFont="0" applyAlignment="0" applyProtection="0"/>
    <xf numFmtId="0" fontId="4" fillId="35" borderId="72" applyNumberFormat="0" applyProtection="0">
      <alignment horizontal="left" vertical="center" indent="1"/>
    </xf>
    <xf numFmtId="0" fontId="28" fillId="10" borderId="52" applyNumberFormat="0" applyFont="0" applyAlignment="0" applyProtection="0"/>
    <xf numFmtId="0" fontId="31" fillId="10" borderId="52" applyNumberFormat="0" applyFont="0" applyAlignment="0" applyProtection="0"/>
    <xf numFmtId="0" fontId="4" fillId="35" borderId="72" applyNumberFormat="0" applyProtection="0">
      <alignment horizontal="left" vertical="center" indent="1"/>
    </xf>
    <xf numFmtId="0" fontId="4" fillId="48" borderId="72" applyNumberFormat="0" applyProtection="0">
      <alignment horizontal="left" vertical="center" indent="1"/>
    </xf>
    <xf numFmtId="0" fontId="28" fillId="10" borderId="52" applyNumberFormat="0" applyFont="0" applyAlignment="0" applyProtection="0"/>
    <xf numFmtId="0" fontId="31" fillId="10" borderId="52" applyNumberFormat="0" applyFont="0" applyAlignment="0" applyProtection="0"/>
    <xf numFmtId="0" fontId="4" fillId="48" borderId="72" applyNumberFormat="0" applyProtection="0">
      <alignment horizontal="left" vertical="center" indent="1"/>
    </xf>
    <xf numFmtId="0" fontId="31" fillId="10" borderId="52" applyNumberFormat="0" applyFont="0" applyAlignment="0" applyProtection="0"/>
    <xf numFmtId="0" fontId="31" fillId="10" borderId="52" applyNumberFormat="0" applyFont="0" applyAlignment="0" applyProtection="0"/>
    <xf numFmtId="0" fontId="28" fillId="10" borderId="52" applyNumberFormat="0" applyFont="0" applyAlignment="0" applyProtection="0"/>
    <xf numFmtId="0" fontId="28" fillId="10" borderId="52" applyNumberFormat="0" applyFont="0" applyAlignment="0" applyProtection="0"/>
    <xf numFmtId="0" fontId="28" fillId="10" borderId="52" applyNumberFormat="0" applyFont="0" applyAlignment="0" applyProtection="0"/>
    <xf numFmtId="0" fontId="4" fillId="48" borderId="72" applyNumberFormat="0" applyProtection="0">
      <alignment horizontal="left" vertical="center" indent="1"/>
    </xf>
    <xf numFmtId="0" fontId="4" fillId="35" borderId="72" applyNumberFormat="0" applyProtection="0">
      <alignment horizontal="left" vertical="center" indent="1"/>
    </xf>
    <xf numFmtId="4" fontId="145" fillId="34" borderId="72" applyNumberFormat="0" applyProtection="0">
      <alignment vertical="center"/>
    </xf>
    <xf numFmtId="0" fontId="59" fillId="29" borderId="77" applyNumberFormat="0" applyAlignment="0" applyProtection="0"/>
    <xf numFmtId="0" fontId="57" fillId="28" borderId="77" applyNumberFormat="0" applyAlignment="0" applyProtection="0"/>
    <xf numFmtId="0" fontId="57" fillId="28" borderId="77" applyNumberFormat="0" applyAlignment="0" applyProtection="0"/>
    <xf numFmtId="0" fontId="57" fillId="28" borderId="77" applyNumberFormat="0" applyAlignment="0" applyProtection="0"/>
    <xf numFmtId="0" fontId="57" fillId="28" borderId="77" applyNumberFormat="0" applyAlignment="0" applyProtection="0"/>
    <xf numFmtId="0" fontId="139" fillId="28" borderId="72" applyNumberFormat="0" applyAlignment="0" applyProtection="0"/>
    <xf numFmtId="0" fontId="28" fillId="10" borderId="71" applyNumberFormat="0" applyFont="0" applyAlignment="0" applyProtection="0"/>
    <xf numFmtId="0" fontId="31" fillId="10" borderId="52" applyNumberFormat="0" applyFont="0" applyAlignment="0" applyProtection="0"/>
    <xf numFmtId="0" fontId="111" fillId="15" borderId="77" applyNumberFormat="0" applyAlignment="0" applyProtection="0"/>
    <xf numFmtId="0" fontId="111" fillId="15" borderId="77" applyNumberFormat="0" applyAlignment="0" applyProtection="0"/>
    <xf numFmtId="0" fontId="112" fillId="12" borderId="77" applyNumberFormat="0" applyAlignment="0" applyProtection="0"/>
    <xf numFmtId="0" fontId="112" fillId="12" borderId="77" applyNumberFormat="0" applyAlignment="0" applyProtection="0"/>
    <xf numFmtId="0" fontId="111" fillId="15" borderId="77" applyNumberFormat="0" applyAlignment="0" applyProtection="0"/>
    <xf numFmtId="0" fontId="111" fillId="15" borderId="77" applyNumberFormat="0" applyAlignment="0" applyProtection="0"/>
    <xf numFmtId="0" fontId="113" fillId="12" borderId="77" applyNumberFormat="0" applyAlignment="0" applyProtection="0"/>
    <xf numFmtId="0" fontId="111" fillId="15" borderId="77" applyNumberFormat="0" applyAlignment="0" applyProtection="0"/>
    <xf numFmtId="0" fontId="111" fillId="12" borderId="77" applyNumberFormat="0" applyAlignment="0" applyProtection="0"/>
    <xf numFmtId="0" fontId="111" fillId="15" borderId="77" applyNumberFormat="0" applyAlignment="0" applyProtection="0"/>
    <xf numFmtId="0" fontId="111" fillId="15" borderId="77" applyNumberFormat="0" applyAlignment="0" applyProtection="0"/>
    <xf numFmtId="0" fontId="111" fillId="15" borderId="65" applyNumberFormat="0" applyAlignment="0" applyProtection="0"/>
    <xf numFmtId="0" fontId="111" fillId="15" borderId="65" applyNumberFormat="0" applyAlignment="0" applyProtection="0"/>
    <xf numFmtId="0" fontId="112" fillId="12" borderId="65" applyNumberFormat="0" applyAlignment="0" applyProtection="0"/>
    <xf numFmtId="0" fontId="111" fillId="15" borderId="38" applyNumberFormat="0" applyAlignment="0" applyProtection="0"/>
    <xf numFmtId="0" fontId="111" fillId="15" borderId="38" applyNumberFormat="0" applyAlignment="0" applyProtection="0"/>
    <xf numFmtId="0" fontId="111" fillId="15" borderId="38" applyNumberFormat="0" applyAlignment="0" applyProtection="0"/>
    <xf numFmtId="0" fontId="112" fillId="12" borderId="38" applyNumberFormat="0" applyAlignment="0" applyProtection="0"/>
    <xf numFmtId="0" fontId="112" fillId="12" borderId="38" applyNumberFormat="0" applyAlignment="0" applyProtection="0"/>
    <xf numFmtId="0" fontId="111" fillId="15" borderId="38" applyNumberFormat="0" applyAlignment="0" applyProtection="0"/>
    <xf numFmtId="0" fontId="112" fillId="12" borderId="38" applyNumberFormat="0" applyAlignment="0" applyProtection="0"/>
    <xf numFmtId="0" fontId="111" fillId="12" borderId="38" applyNumberFormat="0" applyAlignment="0" applyProtection="0"/>
    <xf numFmtId="0" fontId="111" fillId="15" borderId="38" applyNumberFormat="0" applyAlignment="0" applyProtection="0"/>
    <xf numFmtId="0" fontId="113" fillId="12" borderId="38" applyNumberFormat="0" applyAlignment="0" applyProtection="0"/>
    <xf numFmtId="0" fontId="111" fillId="15" borderId="38" applyNumberFormat="0" applyAlignment="0" applyProtection="0"/>
    <xf numFmtId="0" fontId="111" fillId="15" borderId="38" applyNumberFormat="0" applyAlignment="0" applyProtection="0"/>
    <xf numFmtId="0" fontId="111" fillId="12" borderId="38" applyNumberFormat="0" applyAlignment="0" applyProtection="0"/>
    <xf numFmtId="0" fontId="111" fillId="15" borderId="38" applyNumberFormat="0" applyAlignment="0" applyProtection="0"/>
    <xf numFmtId="0" fontId="111" fillId="12" borderId="38" applyNumberFormat="0" applyAlignment="0" applyProtection="0"/>
    <xf numFmtId="0" fontId="111" fillId="15" borderId="38" applyNumberFormat="0" applyAlignment="0" applyProtection="0"/>
    <xf numFmtId="0" fontId="111" fillId="15" borderId="38" applyNumberFormat="0" applyAlignment="0" applyProtection="0"/>
    <xf numFmtId="0" fontId="111" fillId="15" borderId="38" applyNumberFormat="0" applyAlignment="0" applyProtection="0"/>
    <xf numFmtId="0" fontId="112" fillId="12" borderId="65" applyNumberFormat="0" applyAlignment="0" applyProtection="0"/>
    <xf numFmtId="0" fontId="111" fillId="15" borderId="65" applyNumberFormat="0" applyAlignment="0" applyProtection="0"/>
    <xf numFmtId="0" fontId="112" fillId="12" borderId="65" applyNumberFormat="0" applyAlignment="0" applyProtection="0"/>
    <xf numFmtId="0" fontId="111" fillId="15" borderId="65" applyNumberFormat="0" applyAlignment="0" applyProtection="0"/>
    <xf numFmtId="0" fontId="113" fillId="12" borderId="65" applyNumberFormat="0" applyAlignment="0" applyProtection="0"/>
    <xf numFmtId="0" fontId="111" fillId="15" borderId="65" applyNumberFormat="0" applyAlignment="0" applyProtection="0"/>
    <xf numFmtId="0" fontId="111" fillId="15" borderId="65" applyNumberFormat="0" applyAlignment="0" applyProtection="0"/>
    <xf numFmtId="0" fontId="111" fillId="12" borderId="65" applyNumberFormat="0" applyAlignment="0" applyProtection="0"/>
    <xf numFmtId="0" fontId="111" fillId="15" borderId="65" applyNumberFormat="0" applyAlignment="0" applyProtection="0"/>
    <xf numFmtId="0" fontId="111" fillId="12" borderId="65" applyNumberFormat="0" applyAlignment="0" applyProtection="0"/>
    <xf numFmtId="0" fontId="111" fillId="15" borderId="65" applyNumberFormat="0" applyAlignment="0" applyProtection="0"/>
    <xf numFmtId="0" fontId="111" fillId="15" borderId="77" applyNumberFormat="0" applyAlignment="0" applyProtection="0"/>
    <xf numFmtId="0" fontId="111" fillId="15" borderId="43" applyNumberFormat="0" applyAlignment="0" applyProtection="0"/>
    <xf numFmtId="0" fontId="111" fillId="15" borderId="43" applyNumberFormat="0" applyAlignment="0" applyProtection="0"/>
    <xf numFmtId="0" fontId="111" fillId="15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5" borderId="43" applyNumberFormat="0" applyAlignment="0" applyProtection="0"/>
    <xf numFmtId="0" fontId="111" fillId="15" borderId="43" applyNumberFormat="0" applyAlignment="0" applyProtection="0"/>
    <xf numFmtId="0" fontId="113" fillId="12" borderId="43" applyNumberFormat="0" applyAlignment="0" applyProtection="0"/>
    <xf numFmtId="0" fontId="111" fillId="15" borderId="43" applyNumberFormat="0" applyAlignment="0" applyProtection="0"/>
    <xf numFmtId="0" fontId="111" fillId="12" borderId="43" applyNumberFormat="0" applyAlignment="0" applyProtection="0"/>
    <xf numFmtId="0" fontId="112" fillId="12" borderId="43" applyNumberFormat="0" applyAlignment="0" applyProtection="0"/>
    <xf numFmtId="0" fontId="111" fillId="15" borderId="43" applyNumberFormat="0" applyAlignment="0" applyProtection="0"/>
    <xf numFmtId="0" fontId="112" fillId="12" borderId="43" applyNumberFormat="0" applyAlignment="0" applyProtection="0"/>
    <xf numFmtId="0" fontId="112" fillId="12" borderId="43" applyNumberFormat="0" applyAlignment="0" applyProtection="0"/>
    <xf numFmtId="0" fontId="111" fillId="15" borderId="43" applyNumberFormat="0" applyAlignment="0" applyProtection="0"/>
    <xf numFmtId="0" fontId="111" fillId="15" borderId="43" applyNumberFormat="0" applyAlignment="0" applyProtection="0"/>
    <xf numFmtId="0" fontId="111" fillId="15" borderId="43" applyNumberFormat="0" applyAlignment="0" applyProtection="0"/>
    <xf numFmtId="0" fontId="111" fillId="15" borderId="70" applyNumberFormat="0" applyAlignment="0" applyProtection="0"/>
    <xf numFmtId="0" fontId="113" fillId="12" borderId="70" applyNumberFormat="0" applyAlignment="0" applyProtection="0"/>
    <xf numFmtId="0" fontId="111" fillId="15" borderId="70" applyNumberFormat="0" applyAlignment="0" applyProtection="0"/>
    <xf numFmtId="0" fontId="111" fillId="12" borderId="70" applyNumberFormat="0" applyAlignment="0" applyProtection="0"/>
    <xf numFmtId="0" fontId="112" fillId="12" borderId="70" applyNumberFormat="0" applyAlignment="0" applyProtection="0"/>
    <xf numFmtId="0" fontId="112" fillId="12" borderId="70" applyNumberFormat="0" applyAlignment="0" applyProtection="0"/>
    <xf numFmtId="0" fontId="111" fillId="15" borderId="70" applyNumberFormat="0" applyAlignment="0" applyProtection="0"/>
    <xf numFmtId="0" fontId="111" fillId="15" borderId="70" applyNumberFormat="0" applyAlignment="0" applyProtection="0"/>
    <xf numFmtId="0" fontId="111" fillId="15" borderId="70" applyNumberFormat="0" applyAlignment="0" applyProtection="0"/>
    <xf numFmtId="0" fontId="1" fillId="0" borderId="0"/>
    <xf numFmtId="0" fontId="111" fillId="15" borderId="57" applyNumberFormat="0" applyAlignment="0" applyProtection="0"/>
    <xf numFmtId="0" fontId="111" fillId="15" borderId="57" applyNumberFormat="0" applyAlignment="0" applyProtection="0"/>
    <xf numFmtId="0" fontId="111" fillId="15" borderId="57" applyNumberFormat="0" applyAlignment="0" applyProtection="0"/>
    <xf numFmtId="0" fontId="112" fillId="12" borderId="57" applyNumberFormat="0" applyAlignment="0" applyProtection="0"/>
    <xf numFmtId="0" fontId="112" fillId="12" borderId="57" applyNumberFormat="0" applyAlignment="0" applyProtection="0"/>
    <xf numFmtId="0" fontId="113" fillId="12" borderId="57" applyNumberFormat="0" applyAlignment="0" applyProtection="0"/>
    <xf numFmtId="0" fontId="111" fillId="15" borderId="57" applyNumberFormat="0" applyAlignment="0" applyProtection="0"/>
    <xf numFmtId="0" fontId="111" fillId="15" borderId="57" applyNumberFormat="0" applyAlignment="0" applyProtection="0"/>
    <xf numFmtId="0" fontId="111" fillId="12" borderId="57" applyNumberFormat="0" applyAlignment="0" applyProtection="0"/>
    <xf numFmtId="0" fontId="111" fillId="15" borderId="57" applyNumberFormat="0" applyAlignment="0" applyProtection="0"/>
    <xf numFmtId="0" fontId="111" fillId="15" borderId="57" applyNumberFormat="0" applyAlignment="0" applyProtection="0"/>
    <xf numFmtId="0" fontId="111" fillId="15" borderId="57" applyNumberFormat="0" applyAlignment="0" applyProtection="0"/>
    <xf numFmtId="0" fontId="111" fillId="15" borderId="57" applyNumberFormat="0" applyAlignment="0" applyProtection="0"/>
    <xf numFmtId="0" fontId="1" fillId="0" borderId="0"/>
    <xf numFmtId="0" fontId="1" fillId="0" borderId="0"/>
    <xf numFmtId="0" fontId="111" fillId="15" borderId="51" applyNumberFormat="0" applyAlignment="0" applyProtection="0"/>
    <xf numFmtId="0" fontId="111" fillId="15" borderId="51" applyNumberFormat="0" applyAlignment="0" applyProtection="0"/>
    <xf numFmtId="0" fontId="111" fillId="12" borderId="51" applyNumberFormat="0" applyAlignment="0" applyProtection="0"/>
    <xf numFmtId="0" fontId="111" fillId="15" borderId="51" applyNumberFormat="0" applyAlignment="0" applyProtection="0"/>
    <xf numFmtId="0" fontId="111" fillId="12" borderId="51" applyNumberFormat="0" applyAlignment="0" applyProtection="0"/>
    <xf numFmtId="0" fontId="111" fillId="15" borderId="51" applyNumberFormat="0" applyAlignment="0" applyProtection="0"/>
    <xf numFmtId="0" fontId="111" fillId="15" borderId="51" applyNumberFormat="0" applyAlignment="0" applyProtection="0"/>
    <xf numFmtId="0" fontId="113" fillId="12" borderId="51" applyNumberFormat="0" applyAlignment="0" applyProtection="0"/>
    <xf numFmtId="0" fontId="111" fillId="15" borderId="51" applyNumberFormat="0" applyAlignment="0" applyProtection="0"/>
    <xf numFmtId="0" fontId="1" fillId="0" borderId="0"/>
    <xf numFmtId="0" fontId="1" fillId="0" borderId="0"/>
    <xf numFmtId="0" fontId="111" fillId="12" borderId="51" applyNumberFormat="0" applyAlignment="0" applyProtection="0"/>
    <xf numFmtId="0" fontId="111" fillId="15" borderId="51" applyNumberFormat="0" applyAlignment="0" applyProtection="0"/>
    <xf numFmtId="0" fontId="112" fillId="12" borderId="51" applyNumberFormat="0" applyAlignment="0" applyProtection="0"/>
    <xf numFmtId="0" fontId="112" fillId="12" borderId="51" applyNumberFormat="0" applyAlignment="0" applyProtection="0"/>
    <xf numFmtId="0" fontId="111" fillId="15" borderId="51" applyNumberFormat="0" applyAlignment="0" applyProtection="0"/>
    <xf numFmtId="0" fontId="111" fillId="15" borderId="51" applyNumberFormat="0" applyAlignment="0" applyProtection="0"/>
    <xf numFmtId="0" fontId="111" fillId="15" borderId="51" applyNumberFormat="0" applyAlignment="0" applyProtection="0"/>
    <xf numFmtId="4" fontId="36" fillId="40" borderId="79" applyNumberFormat="0" applyProtection="0">
      <alignment horizontal="right" vertical="center"/>
    </xf>
    <xf numFmtId="0" fontId="90" fillId="0" borderId="48">
      <alignment horizontal="lef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41" fillId="29" borderId="67" applyNumberFormat="0" applyAlignment="0" applyProtection="0"/>
    <xf numFmtId="4" fontId="36" fillId="46" borderId="79" applyNumberFormat="0" applyProtection="0">
      <alignment horizontal="left" vertical="center" indent="1"/>
    </xf>
    <xf numFmtId="0" fontId="1" fillId="0" borderId="0"/>
    <xf numFmtId="0" fontId="161" fillId="0" borderId="80" applyNumberFormat="0" applyFill="0" applyAlignment="0" applyProtection="0"/>
    <xf numFmtId="0" fontId="57" fillId="28" borderId="70" applyNumberFormat="0" applyAlignment="0" applyProtection="0"/>
    <xf numFmtId="0" fontId="57" fillId="28" borderId="70" applyNumberFormat="0" applyAlignment="0" applyProtection="0"/>
    <xf numFmtId="0" fontId="57" fillId="28" borderId="70" applyNumberFormat="0" applyAlignment="0" applyProtection="0"/>
    <xf numFmtId="0" fontId="60" fillId="29" borderId="70" applyNumberFormat="0" applyAlignment="0" applyProtection="0"/>
    <xf numFmtId="0" fontId="59" fillId="29" borderId="70" applyNumberFormat="0" applyAlignment="0" applyProtection="0"/>
    <xf numFmtId="0" fontId="4" fillId="35" borderId="79" applyNumberFormat="0" applyProtection="0">
      <alignment horizontal="left" vertical="center" indent="1"/>
    </xf>
    <xf numFmtId="0" fontId="61" fillId="29" borderId="77" applyNumberFormat="0" applyAlignment="0" applyProtection="0"/>
    <xf numFmtId="0" fontId="4" fillId="35" borderId="67" applyNumberFormat="0" applyProtection="0">
      <alignment horizontal="left" vertical="center" indent="1"/>
    </xf>
    <xf numFmtId="4" fontId="36" fillId="40" borderId="67" applyNumberFormat="0" applyProtection="0">
      <alignment horizontal="right" vertical="center"/>
    </xf>
    <xf numFmtId="4" fontId="36" fillId="41" borderId="67" applyNumberFormat="0" applyProtection="0">
      <alignment horizontal="right" vertical="center"/>
    </xf>
    <xf numFmtId="4" fontId="36" fillId="43" borderId="67" applyNumberFormat="0" applyProtection="0">
      <alignment horizontal="right" vertical="center"/>
    </xf>
    <xf numFmtId="4" fontId="36" fillId="43" borderId="67" applyNumberFormat="0" applyProtection="0">
      <alignment horizontal="right" vertical="center"/>
    </xf>
    <xf numFmtId="0" fontId="164" fillId="0" borderId="69" applyNumberFormat="0" applyFill="0" applyAlignment="0" applyProtection="0"/>
    <xf numFmtId="5" fontId="166" fillId="0" borderId="64">
      <alignment horizontal="left" vertical="top"/>
    </xf>
    <xf numFmtId="0" fontId="58" fillId="29" borderId="65" applyNumberFormat="0" applyAlignment="0" applyProtection="0"/>
    <xf numFmtId="0" fontId="31" fillId="10" borderId="58" applyNumberFormat="0" applyFont="0" applyAlignment="0" applyProtection="0"/>
    <xf numFmtId="0" fontId="28" fillId="10" borderId="58" applyNumberFormat="0" applyFont="0" applyAlignment="0" applyProtection="0"/>
    <xf numFmtId="0" fontId="31" fillId="10" borderId="58" applyNumberFormat="0" applyFont="0" applyAlignment="0" applyProtection="0"/>
    <xf numFmtId="0" fontId="139" fillId="28" borderId="59" applyNumberFormat="0" applyAlignment="0" applyProtection="0"/>
    <xf numFmtId="0" fontId="111" fillId="12" borderId="77" applyNumberFormat="0" applyAlignment="0" applyProtection="0"/>
    <xf numFmtId="0" fontId="111" fillId="12" borderId="77" applyNumberFormat="0" applyAlignment="0" applyProtection="0"/>
    <xf numFmtId="4" fontId="36" fillId="36" borderId="59" applyNumberFormat="0" applyProtection="0">
      <alignment horizontal="right" vertical="center"/>
    </xf>
    <xf numFmtId="4" fontId="36" fillId="36" borderId="59" applyNumberFormat="0" applyProtection="0">
      <alignment horizontal="right" vertical="center"/>
    </xf>
    <xf numFmtId="4" fontId="36" fillId="41" borderId="59" applyNumberFormat="0" applyProtection="0">
      <alignment horizontal="right" vertical="center"/>
    </xf>
    <xf numFmtId="4" fontId="36" fillId="42" borderId="59" applyNumberFormat="0" applyProtection="0">
      <alignment horizontal="right" vertical="center"/>
    </xf>
    <xf numFmtId="0" fontId="4" fillId="49" borderId="59" applyNumberFormat="0" applyProtection="0">
      <alignment horizontal="left" vertical="center" indent="1"/>
    </xf>
    <xf numFmtId="0" fontId="28" fillId="10" borderId="39" applyNumberFormat="0" applyFont="0" applyAlignment="0" applyProtection="0"/>
    <xf numFmtId="0" fontId="28" fillId="10" borderId="39" applyNumberFormat="0" applyFont="0" applyAlignment="0" applyProtection="0"/>
    <xf numFmtId="0" fontId="28" fillId="10" borderId="39" applyNumberFormat="0" applyFont="0" applyAlignment="0" applyProtection="0"/>
    <xf numFmtId="0" fontId="31" fillId="10" borderId="39" applyNumberFormat="0" applyFont="0" applyAlignment="0" applyProtection="0"/>
    <xf numFmtId="0" fontId="31" fillId="10" borderId="39" applyNumberFormat="0" applyFont="0" applyAlignment="0" applyProtection="0"/>
    <xf numFmtId="0" fontId="4" fillId="49" borderId="59" applyNumberFormat="0" applyProtection="0">
      <alignment horizontal="left" vertical="center" indent="1"/>
    </xf>
    <xf numFmtId="0" fontId="31" fillId="10" borderId="39" applyNumberFormat="0" applyFont="0" applyAlignment="0" applyProtection="0"/>
    <xf numFmtId="0" fontId="28" fillId="10" borderId="39" applyNumberFormat="0" applyFont="0" applyAlignment="0" applyProtection="0"/>
    <xf numFmtId="0" fontId="31" fillId="10" borderId="39" applyNumberFormat="0" applyFont="0" applyAlignment="0" applyProtection="0"/>
    <xf numFmtId="0" fontId="4" fillId="31" borderId="59" applyNumberFormat="0" applyProtection="0">
      <alignment horizontal="left" vertical="center" indent="1"/>
    </xf>
    <xf numFmtId="0" fontId="4" fillId="31" borderId="59" applyNumberFormat="0" applyProtection="0">
      <alignment horizontal="left" vertical="center" indent="1"/>
    </xf>
    <xf numFmtId="4" fontId="36" fillId="33" borderId="59" applyNumberFormat="0" applyProtection="0">
      <alignment vertical="center"/>
    </xf>
    <xf numFmtId="0" fontId="31" fillId="10" borderId="39" applyNumberFormat="0" applyFont="0" applyAlignment="0" applyProtection="0"/>
    <xf numFmtId="0" fontId="28" fillId="10" borderId="39" applyNumberFormat="0" applyFont="0" applyAlignment="0" applyProtection="0"/>
    <xf numFmtId="0" fontId="31" fillId="10" borderId="39" applyNumberFormat="0" applyFont="0" applyAlignment="0" applyProtection="0"/>
    <xf numFmtId="4" fontId="36" fillId="33" borderId="59" applyNumberFormat="0" applyProtection="0">
      <alignment vertical="center"/>
    </xf>
    <xf numFmtId="0" fontId="31" fillId="10" borderId="39" applyNumberFormat="0" applyFont="0" applyAlignment="0" applyProtection="0"/>
    <xf numFmtId="0" fontId="28" fillId="10" borderId="39" applyNumberFormat="0" applyFont="0" applyAlignment="0" applyProtection="0"/>
    <xf numFmtId="0" fontId="31" fillId="10" borderId="39" applyNumberFormat="0" applyFont="0" applyAlignment="0" applyProtection="0"/>
    <xf numFmtId="4" fontId="145" fillId="33" borderId="59" applyNumberFormat="0" applyProtection="0">
      <alignment vertical="center"/>
    </xf>
    <xf numFmtId="0" fontId="31" fillId="10" borderId="39" applyNumberFormat="0" applyFont="0" applyAlignment="0" applyProtection="0"/>
    <xf numFmtId="0" fontId="28" fillId="10" borderId="39" applyNumberFormat="0" applyFont="0" applyAlignment="0" applyProtection="0"/>
    <xf numFmtId="0" fontId="28" fillId="10" borderId="39" applyNumberFormat="0" applyFont="0" applyAlignment="0" applyProtection="0"/>
    <xf numFmtId="0" fontId="4" fillId="10" borderId="39" applyNumberFormat="0" applyFont="0" applyAlignment="0" applyProtection="0"/>
    <xf numFmtId="0" fontId="28" fillId="10" borderId="39" applyNumberFormat="0" applyFont="0" applyAlignment="0" applyProtection="0"/>
    <xf numFmtId="0" fontId="28" fillId="10" borderId="39" applyNumberFormat="0" applyFont="0" applyAlignment="0" applyProtection="0"/>
    <xf numFmtId="0" fontId="28" fillId="10" borderId="39" applyNumberFormat="0" applyFont="0" applyAlignment="0" applyProtection="0"/>
    <xf numFmtId="0" fontId="139" fillId="28" borderId="40" applyNumberFormat="0" applyAlignment="0" applyProtection="0"/>
    <xf numFmtId="0" fontId="139" fillId="28" borderId="40" applyNumberFormat="0" applyAlignment="0" applyProtection="0"/>
    <xf numFmtId="0" fontId="139" fillId="28" borderId="40" applyNumberFormat="0" applyAlignment="0" applyProtection="0"/>
    <xf numFmtId="0" fontId="140" fillId="29" borderId="40" applyNumberFormat="0" applyAlignment="0" applyProtection="0"/>
    <xf numFmtId="0" fontId="140" fillId="29" borderId="40" applyNumberFormat="0" applyAlignment="0" applyProtection="0"/>
    <xf numFmtId="0" fontId="139" fillId="28" borderId="40" applyNumberFormat="0" applyAlignment="0" applyProtection="0"/>
    <xf numFmtId="0" fontId="140" fillId="29" borderId="40" applyNumberFormat="0" applyAlignment="0" applyProtection="0"/>
    <xf numFmtId="0" fontId="141" fillId="29" borderId="40" applyNumberFormat="0" applyAlignment="0" applyProtection="0"/>
    <xf numFmtId="0" fontId="139" fillId="28" borderId="40" applyNumberFormat="0" applyAlignment="0" applyProtection="0"/>
    <xf numFmtId="0" fontId="142" fillId="29" borderId="40" applyNumberFormat="0" applyAlignment="0" applyProtection="0"/>
    <xf numFmtId="0" fontId="139" fillId="28" borderId="40" applyNumberFormat="0" applyAlignment="0" applyProtection="0"/>
    <xf numFmtId="0" fontId="139" fillId="28" borderId="40" applyNumberFormat="0" applyAlignment="0" applyProtection="0"/>
    <xf numFmtId="0" fontId="139" fillId="29" borderId="40" applyNumberFormat="0" applyAlignment="0" applyProtection="0"/>
    <xf numFmtId="0" fontId="139" fillId="28" borderId="40" applyNumberFormat="0" applyAlignment="0" applyProtection="0"/>
    <xf numFmtId="0" fontId="139" fillId="28" borderId="40" applyNumberFormat="0" applyAlignment="0" applyProtection="0"/>
    <xf numFmtId="0" fontId="139" fillId="28" borderId="40" applyNumberFormat="0" applyAlignment="0" applyProtection="0"/>
    <xf numFmtId="0" fontId="139" fillId="28" borderId="40" applyNumberFormat="0" applyAlignment="0" applyProtection="0"/>
    <xf numFmtId="4" fontId="36" fillId="33" borderId="59" applyNumberFormat="0" applyProtection="0">
      <alignment horizontal="left" vertical="center" indent="1"/>
    </xf>
    <xf numFmtId="4" fontId="36" fillId="33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0" fontId="139" fillId="28" borderId="79" applyNumberFormat="0" applyAlignment="0" applyProtection="0"/>
    <xf numFmtId="0" fontId="4" fillId="10" borderId="78" applyNumberFormat="0" applyFont="0" applyAlignment="0" applyProtection="0"/>
    <xf numFmtId="0" fontId="30" fillId="10" borderId="78" applyNumberFormat="0" applyFont="0" applyAlignment="0" applyProtection="0"/>
    <xf numFmtId="0" fontId="30" fillId="10" borderId="78" applyNumberFormat="0" applyFont="0" applyAlignment="0" applyProtection="0"/>
    <xf numFmtId="0" fontId="30" fillId="10" borderId="78" applyNumberFormat="0" applyFont="0" applyAlignment="0" applyProtection="0"/>
    <xf numFmtId="0" fontId="182" fillId="10" borderId="78" applyNumberFormat="0" applyFont="0" applyAlignment="0" applyProtection="0"/>
    <xf numFmtId="0" fontId="161" fillId="0" borderId="60" applyNumberFormat="0" applyFill="0" applyAlignment="0" applyProtection="0"/>
    <xf numFmtId="0" fontId="161" fillId="0" borderId="60" applyNumberFormat="0" applyFill="0" applyAlignment="0" applyProtection="0"/>
    <xf numFmtId="0" fontId="162" fillId="0" borderId="61" applyNumberFormat="0" applyFill="0" applyAlignment="0" applyProtection="0"/>
    <xf numFmtId="0" fontId="162" fillId="0" borderId="61" applyNumberFormat="0" applyFill="0" applyAlignment="0" applyProtection="0"/>
    <xf numFmtId="0" fontId="163" fillId="0" borderId="61" applyNumberFormat="0" applyFill="0" applyAlignment="0" applyProtection="0"/>
    <xf numFmtId="0" fontId="161" fillId="0" borderId="60" applyNumberFormat="0" applyFill="0" applyAlignment="0" applyProtection="0"/>
    <xf numFmtId="0" fontId="57" fillId="28" borderId="51" applyNumberFormat="0" applyAlignment="0" applyProtection="0"/>
    <xf numFmtId="0" fontId="57" fillId="28" borderId="51" applyNumberFormat="0" applyAlignment="0" applyProtection="0"/>
    <xf numFmtId="0" fontId="57" fillId="28" borderId="51" applyNumberFormat="0" applyAlignment="0" applyProtection="0"/>
    <xf numFmtId="0" fontId="61" fillId="29" borderId="51" applyNumberFormat="0" applyAlignment="0" applyProtection="0"/>
    <xf numFmtId="0" fontId="57" fillId="28" borderId="51" applyNumberFormat="0" applyAlignment="0" applyProtection="0"/>
    <xf numFmtId="0" fontId="57" fillId="28" borderId="51" applyNumberFormat="0" applyAlignment="0" applyProtection="0"/>
    <xf numFmtId="0" fontId="60" fillId="29" borderId="51" applyNumberFormat="0" applyAlignment="0" applyProtection="0"/>
    <xf numFmtId="0" fontId="57" fillId="28" borderId="51" applyNumberFormat="0" applyAlignment="0" applyProtection="0"/>
    <xf numFmtId="0" fontId="59" fillId="29" borderId="51" applyNumberFormat="0" applyAlignment="0" applyProtection="0"/>
    <xf numFmtId="0" fontId="58" fillId="29" borderId="51" applyNumberFormat="0" applyAlignment="0" applyProtection="0"/>
    <xf numFmtId="0" fontId="57" fillId="28" borderId="51" applyNumberFormat="0" applyAlignment="0" applyProtection="0"/>
    <xf numFmtId="0" fontId="58" fillId="29" borderId="51" applyNumberFormat="0" applyAlignment="0" applyProtection="0"/>
    <xf numFmtId="0" fontId="58" fillId="29" borderId="51" applyNumberFormat="0" applyAlignment="0" applyProtection="0"/>
    <xf numFmtId="0" fontId="57" fillId="28" borderId="51" applyNumberFormat="0" applyAlignment="0" applyProtection="0"/>
    <xf numFmtId="0" fontId="57" fillId="28" borderId="51" applyNumberFormat="0" applyAlignment="0" applyProtection="0"/>
    <xf numFmtId="0" fontId="161" fillId="0" borderId="60" applyNumberFormat="0" applyFill="0" applyAlignment="0" applyProtection="0"/>
    <xf numFmtId="0" fontId="161" fillId="0" borderId="61" applyNumberFormat="0" applyFill="0" applyAlignment="0" applyProtection="0"/>
    <xf numFmtId="0" fontId="161" fillId="0" borderId="60" applyNumberFormat="0" applyFill="0" applyAlignment="0" applyProtection="0"/>
    <xf numFmtId="0" fontId="161" fillId="0" borderId="60" applyNumberFormat="0" applyFill="0" applyAlignment="0" applyProtection="0"/>
    <xf numFmtId="0" fontId="161" fillId="0" borderId="60" applyNumberFormat="0" applyFill="0" applyAlignment="0" applyProtection="0"/>
    <xf numFmtId="0" fontId="161" fillId="0" borderId="60" applyNumberFormat="0" applyFill="0" applyAlignment="0" applyProtection="0"/>
    <xf numFmtId="0" fontId="57" fillId="28" borderId="43" applyNumberFormat="0" applyAlignment="0" applyProtection="0"/>
    <xf numFmtId="0" fontId="57" fillId="28" borderId="43" applyNumberFormat="0" applyAlignment="0" applyProtection="0"/>
    <xf numFmtId="0" fontId="57" fillId="28" borderId="43" applyNumberFormat="0" applyAlignment="0" applyProtection="0"/>
    <xf numFmtId="0" fontId="57" fillId="28" borderId="43" applyNumberFormat="0" applyAlignment="0" applyProtection="0"/>
    <xf numFmtId="0" fontId="61" fillId="29" borderId="43" applyNumberFormat="0" applyAlignment="0" applyProtection="0"/>
    <xf numFmtId="0" fontId="57" fillId="28" borderId="43" applyNumberFormat="0" applyAlignment="0" applyProtection="0"/>
    <xf numFmtId="0" fontId="57" fillId="28" borderId="43" applyNumberFormat="0" applyAlignment="0" applyProtection="0"/>
    <xf numFmtId="0" fontId="60" fillId="29" borderId="43" applyNumberFormat="0" applyAlignment="0" applyProtection="0"/>
    <xf numFmtId="0" fontId="57" fillId="28" borderId="43" applyNumberFormat="0" applyAlignment="0" applyProtection="0"/>
    <xf numFmtId="0" fontId="59" fillId="29" borderId="43" applyNumberFormat="0" applyAlignment="0" applyProtection="0"/>
    <xf numFmtId="0" fontId="58" fillId="29" borderId="43" applyNumberFormat="0" applyAlignment="0" applyProtection="0"/>
    <xf numFmtId="0" fontId="57" fillId="28" borderId="43" applyNumberFormat="0" applyAlignment="0" applyProtection="0"/>
    <xf numFmtId="0" fontId="58" fillId="29" borderId="43" applyNumberFormat="0" applyAlignment="0" applyProtection="0"/>
    <xf numFmtId="0" fontId="58" fillId="29" borderId="43" applyNumberFormat="0" applyAlignment="0" applyProtection="0"/>
    <xf numFmtId="0" fontId="57" fillId="28" borderId="43" applyNumberFormat="0" applyAlignment="0" applyProtection="0"/>
    <xf numFmtId="0" fontId="57" fillId="28" borderId="43" applyNumberFormat="0" applyAlignment="0" applyProtection="0"/>
    <xf numFmtId="5" fontId="166" fillId="0" borderId="50">
      <alignment horizontal="left" vertical="top"/>
    </xf>
    <xf numFmtId="0" fontId="61" fillId="29" borderId="57" applyNumberFormat="0" applyAlignment="0" applyProtection="0"/>
    <xf numFmtId="0" fontId="61" fillId="29" borderId="57" applyNumberFormat="0" applyAlignment="0" applyProtection="0"/>
    <xf numFmtId="5" fontId="53" fillId="0" borderId="37" applyAlignment="0" applyProtection="0"/>
    <xf numFmtId="0" fontId="61" fillId="29" borderId="57" applyNumberFormat="0" applyAlignment="0" applyProtection="0"/>
    <xf numFmtId="0" fontId="61" fillId="29" borderId="57" applyNumberFormat="0" applyAlignment="0" applyProtection="0"/>
    <xf numFmtId="0" fontId="61" fillId="29" borderId="57" applyNumberFormat="0" applyAlignment="0" applyProtection="0"/>
    <xf numFmtId="0" fontId="58" fillId="29" borderId="57" applyNumberFormat="0" applyAlignment="0" applyProtection="0"/>
    <xf numFmtId="0" fontId="57" fillId="28" borderId="57" applyNumberFormat="0" applyAlignment="0" applyProtection="0"/>
    <xf numFmtId="4" fontId="36" fillId="37" borderId="72" applyNumberFormat="0" applyProtection="0">
      <alignment horizontal="right" vertical="center"/>
    </xf>
    <xf numFmtId="4" fontId="36" fillId="37" borderId="72" applyNumberFormat="0" applyProtection="0">
      <alignment horizontal="right" vertical="center"/>
    </xf>
    <xf numFmtId="4" fontId="36" fillId="36" borderId="72" applyNumberFormat="0" applyProtection="0">
      <alignment horizontal="right" vertical="center"/>
    </xf>
    <xf numFmtId="4" fontId="36" fillId="34" borderId="72" applyNumberFormat="0" applyProtection="0">
      <alignment horizontal="left" vertical="center" indent="1"/>
    </xf>
    <xf numFmtId="4" fontId="36" fillId="34" borderId="72" applyNumberFormat="0" applyProtection="0">
      <alignment horizontal="left" vertical="center" indent="1"/>
    </xf>
    <xf numFmtId="0" fontId="4" fillId="10" borderId="66" applyNumberFormat="0" applyFont="0" applyAlignment="0" applyProtection="0"/>
    <xf numFmtId="4" fontId="36" fillId="34" borderId="40" applyNumberFormat="0" applyProtection="0">
      <alignment vertical="center"/>
    </xf>
    <xf numFmtId="4" fontId="145" fillId="34" borderId="40" applyNumberFormat="0" applyProtection="0">
      <alignment vertical="center"/>
    </xf>
    <xf numFmtId="4" fontId="145" fillId="34" borderId="40" applyNumberFormat="0" applyProtection="0">
      <alignment vertical="center"/>
    </xf>
    <xf numFmtId="4" fontId="36" fillId="34" borderId="40" applyNumberFormat="0" applyProtection="0">
      <alignment horizontal="left" vertical="center" indent="1"/>
    </xf>
    <xf numFmtId="4" fontId="36" fillId="34" borderId="40" applyNumberFormat="0" applyProtection="0">
      <alignment horizontal="left" vertical="center" indent="1"/>
    </xf>
    <xf numFmtId="4" fontId="36" fillId="34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4" fontId="36" fillId="36" borderId="40" applyNumberFormat="0" applyProtection="0">
      <alignment horizontal="right" vertical="center"/>
    </xf>
    <xf numFmtId="4" fontId="36" fillId="36" borderId="40" applyNumberFormat="0" applyProtection="0">
      <alignment horizontal="right" vertical="center"/>
    </xf>
    <xf numFmtId="4" fontId="36" fillId="37" borderId="40" applyNumberFormat="0" applyProtection="0">
      <alignment horizontal="right" vertical="center"/>
    </xf>
    <xf numFmtId="4" fontId="36" fillId="37" borderId="40" applyNumberFormat="0" applyProtection="0">
      <alignment horizontal="right" vertical="center"/>
    </xf>
    <xf numFmtId="4" fontId="36" fillId="38" borderId="40" applyNumberFormat="0" applyProtection="0">
      <alignment horizontal="right" vertical="center"/>
    </xf>
    <xf numFmtId="4" fontId="36" fillId="38" borderId="40" applyNumberFormat="0" applyProtection="0">
      <alignment horizontal="right" vertical="center"/>
    </xf>
    <xf numFmtId="4" fontId="36" fillId="39" borderId="40" applyNumberFormat="0" applyProtection="0">
      <alignment horizontal="right" vertical="center"/>
    </xf>
    <xf numFmtId="4" fontId="36" fillId="39" borderId="40" applyNumberFormat="0" applyProtection="0">
      <alignment horizontal="right" vertical="center"/>
    </xf>
    <xf numFmtId="4" fontId="36" fillId="40" borderId="40" applyNumberFormat="0" applyProtection="0">
      <alignment horizontal="right" vertical="center"/>
    </xf>
    <xf numFmtId="4" fontId="36" fillId="40" borderId="40" applyNumberFormat="0" applyProtection="0">
      <alignment horizontal="right" vertical="center"/>
    </xf>
    <xf numFmtId="4" fontId="36" fillId="41" borderId="40" applyNumberFormat="0" applyProtection="0">
      <alignment horizontal="right" vertical="center"/>
    </xf>
    <xf numFmtId="4" fontId="36" fillId="41" borderId="40" applyNumberFormat="0" applyProtection="0">
      <alignment horizontal="right" vertical="center"/>
    </xf>
    <xf numFmtId="4" fontId="36" fillId="42" borderId="40" applyNumberFormat="0" applyProtection="0">
      <alignment horizontal="right" vertical="center"/>
    </xf>
    <xf numFmtId="4" fontId="36" fillId="42" borderId="40" applyNumberFormat="0" applyProtection="0">
      <alignment horizontal="right" vertical="center"/>
    </xf>
    <xf numFmtId="4" fontId="36" fillId="43" borderId="40" applyNumberFormat="0" applyProtection="0">
      <alignment horizontal="right" vertical="center"/>
    </xf>
    <xf numFmtId="4" fontId="36" fillId="43" borderId="40" applyNumberFormat="0" applyProtection="0">
      <alignment horizontal="right" vertical="center"/>
    </xf>
    <xf numFmtId="4" fontId="36" fillId="44" borderId="40" applyNumberFormat="0" applyProtection="0">
      <alignment horizontal="right" vertical="center"/>
    </xf>
    <xf numFmtId="4" fontId="36" fillId="44" borderId="40" applyNumberFormat="0" applyProtection="0">
      <alignment horizontal="right" vertical="center"/>
    </xf>
    <xf numFmtId="4" fontId="146" fillId="45" borderId="40" applyNumberFormat="0" applyProtection="0">
      <alignment horizontal="left" vertical="center" indent="1"/>
    </xf>
    <xf numFmtId="0" fontId="161" fillId="0" borderId="69" applyNumberFormat="0" applyFill="0" applyAlignment="0" applyProtection="0"/>
    <xf numFmtId="0" fontId="4" fillId="35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4" fontId="36" fillId="46" borderId="40" applyNumberFormat="0" applyProtection="0">
      <alignment horizontal="left" vertical="center" indent="1"/>
    </xf>
    <xf numFmtId="4" fontId="36" fillId="46" borderId="40" applyNumberFormat="0" applyProtection="0">
      <alignment horizontal="left" vertical="center" indent="1"/>
    </xf>
    <xf numFmtId="4" fontId="36" fillId="48" borderId="40" applyNumberFormat="0" applyProtection="0">
      <alignment horizontal="left" vertical="center" indent="1"/>
    </xf>
    <xf numFmtId="4" fontId="36" fillId="48" borderId="40" applyNumberFormat="0" applyProtection="0">
      <alignment horizontal="left" vertical="center" indent="1"/>
    </xf>
    <xf numFmtId="0" fontId="4" fillId="48" borderId="40" applyNumberFormat="0" applyProtection="0">
      <alignment horizontal="left" vertical="center" indent="1"/>
    </xf>
    <xf numFmtId="0" fontId="4" fillId="48" borderId="40" applyNumberFormat="0" applyProtection="0">
      <alignment horizontal="left" vertical="center" indent="1"/>
    </xf>
    <xf numFmtId="0" fontId="4" fillId="48" borderId="40" applyNumberFormat="0" applyProtection="0">
      <alignment horizontal="left" vertical="center" indent="1"/>
    </xf>
    <xf numFmtId="0" fontId="4" fillId="48" borderId="40" applyNumberFormat="0" applyProtection="0">
      <alignment horizontal="left" vertical="center" indent="1"/>
    </xf>
    <xf numFmtId="0" fontId="4" fillId="49" borderId="40" applyNumberFormat="0" applyProtection="0">
      <alignment horizontal="left" vertical="center" indent="1"/>
    </xf>
    <xf numFmtId="0" fontId="4" fillId="49" borderId="40" applyNumberFormat="0" applyProtection="0">
      <alignment horizontal="left" vertical="center" indent="1"/>
    </xf>
    <xf numFmtId="0" fontId="4" fillId="49" borderId="40" applyNumberFormat="0" applyProtection="0">
      <alignment horizontal="left" vertical="center" indent="1"/>
    </xf>
    <xf numFmtId="0" fontId="4" fillId="49" borderId="40" applyNumberFormat="0" applyProtection="0">
      <alignment horizontal="left" vertical="center" indent="1"/>
    </xf>
    <xf numFmtId="0" fontId="4" fillId="31" borderId="40" applyNumberFormat="0" applyProtection="0">
      <alignment horizontal="left" vertical="center" indent="1"/>
    </xf>
    <xf numFmtId="0" fontId="4" fillId="31" borderId="40" applyNumberFormat="0" applyProtection="0">
      <alignment horizontal="left" vertical="center" indent="1"/>
    </xf>
    <xf numFmtId="0" fontId="4" fillId="31" borderId="40" applyNumberFormat="0" applyProtection="0">
      <alignment horizontal="left" vertical="center" indent="1"/>
    </xf>
    <xf numFmtId="0" fontId="4" fillId="31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4" fontId="36" fillId="33" borderId="40" applyNumberFormat="0" applyProtection="0">
      <alignment vertical="center"/>
    </xf>
    <xf numFmtId="4" fontId="36" fillId="33" borderId="40" applyNumberFormat="0" applyProtection="0">
      <alignment vertical="center"/>
    </xf>
    <xf numFmtId="4" fontId="145" fillId="33" borderId="40" applyNumberFormat="0" applyProtection="0">
      <alignment vertical="center"/>
    </xf>
    <xf numFmtId="4" fontId="145" fillId="33" borderId="40" applyNumberFormat="0" applyProtection="0">
      <alignment vertical="center"/>
    </xf>
    <xf numFmtId="4" fontId="36" fillId="33" borderId="40" applyNumberFormat="0" applyProtection="0">
      <alignment horizontal="left" vertical="center" indent="1"/>
    </xf>
    <xf numFmtId="4" fontId="36" fillId="33" borderId="40" applyNumberFormat="0" applyProtection="0">
      <alignment horizontal="left" vertical="center" indent="1"/>
    </xf>
    <xf numFmtId="4" fontId="36" fillId="33" borderId="40" applyNumberFormat="0" applyProtection="0">
      <alignment horizontal="left" vertical="center" indent="1"/>
    </xf>
    <xf numFmtId="4" fontId="36" fillId="33" borderId="40" applyNumberFormat="0" applyProtection="0">
      <alignment horizontal="left" vertical="center" indent="1"/>
    </xf>
    <xf numFmtId="4" fontId="36" fillId="46" borderId="40" applyNumberFormat="0" applyProtection="0">
      <alignment horizontal="right" vertical="center"/>
    </xf>
    <xf numFmtId="4" fontId="145" fillId="46" borderId="40" applyNumberFormat="0" applyProtection="0">
      <alignment horizontal="right" vertical="center"/>
    </xf>
    <xf numFmtId="4" fontId="145" fillId="46" borderId="40" applyNumberFormat="0" applyProtection="0">
      <alignment horizontal="right" vertical="center"/>
    </xf>
    <xf numFmtId="0" fontId="4" fillId="35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0" fontId="4" fillId="35" borderId="40" applyNumberFormat="0" applyProtection="0">
      <alignment horizontal="left" vertical="center" indent="1"/>
    </xf>
    <xf numFmtId="4" fontId="149" fillId="46" borderId="40" applyNumberFormat="0" applyProtection="0">
      <alignment horizontal="right" vertical="center"/>
    </xf>
    <xf numFmtId="4" fontId="149" fillId="46" borderId="40" applyNumberFormat="0" applyProtection="0">
      <alignment horizontal="right" vertical="center"/>
    </xf>
    <xf numFmtId="0" fontId="111" fillId="12" borderId="65" applyNumberFormat="0" applyAlignment="0" applyProtection="0"/>
    <xf numFmtId="0" fontId="111" fillId="12" borderId="65" applyNumberFormat="0" applyAlignment="0" applyProtection="0"/>
    <xf numFmtId="0" fontId="112" fillId="12" borderId="65" applyNumberFormat="0" applyAlignment="0" applyProtection="0"/>
    <xf numFmtId="0" fontId="112" fillId="12" borderId="65" applyNumberFormat="0" applyAlignment="0" applyProtection="0"/>
    <xf numFmtId="0" fontId="161" fillId="0" borderId="41" applyNumberFormat="0" applyFill="0" applyAlignment="0" applyProtection="0"/>
    <xf numFmtId="0" fontId="161" fillId="0" borderId="41" applyNumberFormat="0" applyFill="0" applyAlignment="0" applyProtection="0"/>
    <xf numFmtId="0" fontId="161" fillId="0" borderId="41" applyNumberFormat="0" applyFill="0" applyAlignment="0" applyProtection="0"/>
    <xf numFmtId="0" fontId="162" fillId="0" borderId="42" applyNumberFormat="0" applyFill="0" applyAlignment="0" applyProtection="0"/>
    <xf numFmtId="0" fontId="162" fillId="0" borderId="42" applyNumberFormat="0" applyFill="0" applyAlignment="0" applyProtection="0"/>
    <xf numFmtId="0" fontId="161" fillId="0" borderId="41" applyNumberFormat="0" applyFill="0" applyAlignment="0" applyProtection="0"/>
    <xf numFmtId="0" fontId="162" fillId="0" borderId="42" applyNumberFormat="0" applyFill="0" applyAlignment="0" applyProtection="0"/>
    <xf numFmtId="0" fontId="163" fillId="0" borderId="42" applyNumberFormat="0" applyFill="0" applyAlignment="0" applyProtection="0"/>
    <xf numFmtId="0" fontId="161" fillId="0" borderId="41" applyNumberFormat="0" applyFill="0" applyAlignment="0" applyProtection="0"/>
    <xf numFmtId="0" fontId="164" fillId="0" borderId="42" applyNumberFormat="0" applyFill="0" applyAlignment="0" applyProtection="0"/>
    <xf numFmtId="0" fontId="161" fillId="0" borderId="41" applyNumberFormat="0" applyFill="0" applyAlignment="0" applyProtection="0"/>
    <xf numFmtId="0" fontId="161" fillId="0" borderId="41" applyNumberFormat="0" applyFill="0" applyAlignment="0" applyProtection="0"/>
    <xf numFmtId="0" fontId="161" fillId="0" borderId="42" applyNumberFormat="0" applyFill="0" applyAlignment="0" applyProtection="0"/>
    <xf numFmtId="0" fontId="161" fillId="0" borderId="41" applyNumberFormat="0" applyFill="0" applyAlignment="0" applyProtection="0"/>
    <xf numFmtId="0" fontId="161" fillId="0" borderId="41" applyNumberFormat="0" applyFill="0" applyAlignment="0" applyProtection="0"/>
    <xf numFmtId="0" fontId="161" fillId="0" borderId="41" applyNumberFormat="0" applyFill="0" applyAlignment="0" applyProtection="0"/>
    <xf numFmtId="0" fontId="161" fillId="0" borderId="41" applyNumberFormat="0" applyFill="0" applyAlignment="0" applyProtection="0"/>
    <xf numFmtId="0" fontId="161" fillId="0" borderId="81" applyNumberFormat="0" applyFill="0" applyAlignment="0" applyProtection="0"/>
    <xf numFmtId="0" fontId="161" fillId="0" borderId="81" applyNumberFormat="0" applyFill="0" applyAlignment="0" applyProtection="0"/>
    <xf numFmtId="0" fontId="161" fillId="0" borderId="69" applyNumberFormat="0" applyFill="0" applyAlignment="0" applyProtection="0"/>
    <xf numFmtId="0" fontId="161" fillId="0" borderId="69" applyNumberFormat="0" applyFill="0" applyAlignment="0" applyProtection="0"/>
    <xf numFmtId="0" fontId="161" fillId="0" borderId="69" applyNumberFormat="0" applyFill="0" applyAlignment="0" applyProtection="0"/>
    <xf numFmtId="0" fontId="161" fillId="0" borderId="69" applyNumberFormat="0" applyFill="0" applyAlignment="0" applyProtection="0"/>
    <xf numFmtId="0" fontId="61" fillId="29" borderId="38" applyNumberFormat="0" applyAlignment="0" applyProtection="0"/>
    <xf numFmtId="0" fontId="61" fillId="29" borderId="38" applyNumberFormat="0" applyAlignment="0" applyProtection="0"/>
    <xf numFmtId="0" fontId="61" fillId="29" borderId="38" applyNumberFormat="0" applyAlignment="0" applyProtection="0"/>
    <xf numFmtId="0" fontId="61" fillId="29" borderId="38" applyNumberFormat="0" applyAlignment="0" applyProtection="0"/>
    <xf numFmtId="0" fontId="61" fillId="29" borderId="38" applyNumberFormat="0" applyAlignment="0" applyProtection="0"/>
    <xf numFmtId="0" fontId="61" fillId="29" borderId="38" applyNumberFormat="0" applyAlignment="0" applyProtection="0"/>
    <xf numFmtId="0" fontId="58" fillId="29" borderId="38" applyNumberFormat="0" applyAlignment="0" applyProtection="0"/>
    <xf numFmtId="0" fontId="58" fillId="29" borderId="38" applyNumberFormat="0" applyAlignment="0" applyProtection="0"/>
    <xf numFmtId="0" fontId="57" fillId="28" borderId="38" applyNumberFormat="0" applyAlignment="0" applyProtection="0"/>
    <xf numFmtId="0" fontId="4" fillId="31" borderId="79" applyNumberFormat="0" applyProtection="0">
      <alignment horizontal="left" vertical="center" indent="1"/>
    </xf>
    <xf numFmtId="4" fontId="36" fillId="44" borderId="67" applyNumberFormat="0" applyProtection="0">
      <alignment horizontal="right" vertical="center"/>
    </xf>
    <xf numFmtId="4" fontId="36" fillId="44" borderId="67" applyNumberFormat="0" applyProtection="0">
      <alignment horizontal="right" vertical="center"/>
    </xf>
    <xf numFmtId="0" fontId="4" fillId="35" borderId="67" applyNumberFormat="0" applyProtection="0">
      <alignment horizontal="left" vertical="center" indent="1"/>
    </xf>
    <xf numFmtId="0" fontId="161" fillId="0" borderId="68" applyNumberFormat="0" applyFill="0" applyAlignment="0" applyProtection="0"/>
    <xf numFmtId="0" fontId="162" fillId="0" borderId="69" applyNumberFormat="0" applyFill="0" applyAlignment="0" applyProtection="0"/>
    <xf numFmtId="0" fontId="162" fillId="0" borderId="69" applyNumberFormat="0" applyFill="0" applyAlignment="0" applyProtection="0"/>
    <xf numFmtId="0" fontId="161" fillId="0" borderId="68" applyNumberFormat="0" applyFill="0" applyAlignment="0" applyProtection="0"/>
    <xf numFmtId="0" fontId="162" fillId="0" borderId="81" applyNumberFormat="0" applyFill="0" applyAlignment="0" applyProtection="0"/>
    <xf numFmtId="0" fontId="162" fillId="0" borderId="81" applyNumberFormat="0" applyFill="0" applyAlignment="0" applyProtection="0"/>
    <xf numFmtId="0" fontId="139" fillId="29" borderId="67" applyNumberFormat="0" applyAlignment="0" applyProtection="0"/>
    <xf numFmtId="0" fontId="139" fillId="29" borderId="67" applyNumberFormat="0" applyAlignment="0" applyProtection="0"/>
    <xf numFmtId="0" fontId="139" fillId="29" borderId="67" applyNumberFormat="0" applyAlignment="0" applyProtection="0"/>
    <xf numFmtId="0" fontId="139" fillId="29" borderId="67" applyNumberFormat="0" applyAlignment="0" applyProtection="0"/>
    <xf numFmtId="0" fontId="139" fillId="29" borderId="67" applyNumberFormat="0" applyAlignment="0" applyProtection="0"/>
    <xf numFmtId="0" fontId="140" fillId="29" borderId="67" applyNumberFormat="0" applyAlignment="0" applyProtection="0"/>
    <xf numFmtId="0" fontId="139" fillId="28" borderId="67" applyNumberFormat="0" applyAlignment="0" applyProtection="0"/>
    <xf numFmtId="0" fontId="4" fillId="10" borderId="66" applyNumberFormat="0" applyFont="0" applyAlignment="0" applyProtection="0"/>
    <xf numFmtId="0" fontId="30" fillId="10" borderId="66" applyNumberFormat="0" applyFont="0" applyAlignment="0" applyProtection="0"/>
    <xf numFmtId="0" fontId="4" fillId="10" borderId="66" applyNumberFormat="0" applyFont="0" applyAlignment="0" applyProtection="0"/>
    <xf numFmtId="0" fontId="4" fillId="10" borderId="66" applyNumberFormat="0" applyFont="0" applyAlignment="0" applyProtection="0"/>
    <xf numFmtId="0" fontId="30" fillId="10" borderId="66" applyNumberFormat="0" applyFont="0" applyAlignment="0" applyProtection="0"/>
    <xf numFmtId="0" fontId="30" fillId="10" borderId="66" applyNumberFormat="0" applyFont="0" applyAlignment="0" applyProtection="0"/>
    <xf numFmtId="0" fontId="30" fillId="10" borderId="66" applyNumberFormat="0" applyFont="0" applyAlignment="0" applyProtection="0"/>
    <xf numFmtId="0" fontId="27" fillId="10" borderId="66" applyNumberFormat="0" applyFont="0" applyAlignment="0" applyProtection="0"/>
    <xf numFmtId="0" fontId="182" fillId="10" borderId="66" applyNumberFormat="0" applyFont="0" applyAlignment="0" applyProtection="0"/>
    <xf numFmtId="0" fontId="28" fillId="10" borderId="78" applyNumberFormat="0" applyFont="0" applyAlignment="0" applyProtection="0"/>
    <xf numFmtId="5" fontId="53" fillId="0" borderId="75" applyAlignment="0" applyProtection="0"/>
    <xf numFmtId="4" fontId="36" fillId="48" borderId="72" applyNumberFormat="0" applyProtection="0">
      <alignment horizontal="left" vertical="center" indent="1"/>
    </xf>
    <xf numFmtId="4" fontId="36" fillId="46" borderId="72" applyNumberFormat="0" applyProtection="0">
      <alignment horizontal="left" vertical="center" indent="1"/>
    </xf>
    <xf numFmtId="4" fontId="36" fillId="46" borderId="72" applyNumberFormat="0" applyProtection="0">
      <alignment horizontal="left" vertical="center" indent="1"/>
    </xf>
    <xf numFmtId="0" fontId="161" fillId="0" borderId="61" applyNumberFormat="0" applyFill="0" applyAlignment="0" applyProtection="0"/>
    <xf numFmtId="0" fontId="161" fillId="0" borderId="61" applyNumberFormat="0" applyFill="0" applyAlignment="0" applyProtection="0"/>
    <xf numFmtId="0" fontId="161" fillId="0" borderId="61" applyNumberFormat="0" applyFill="0" applyAlignment="0" applyProtection="0"/>
    <xf numFmtId="0" fontId="161" fillId="0" borderId="61" applyNumberFormat="0" applyFill="0" applyAlignment="0" applyProtection="0"/>
    <xf numFmtId="0" fontId="161" fillId="0" borderId="61" applyNumberFormat="0" applyFill="0" applyAlignment="0" applyProtection="0"/>
    <xf numFmtId="0" fontId="162" fillId="0" borderId="61" applyNumberFormat="0" applyFill="0" applyAlignment="0" applyProtection="0"/>
    <xf numFmtId="0" fontId="161" fillId="0" borderId="60" applyNumberFormat="0" applyFill="0" applyAlignment="0" applyProtection="0"/>
    <xf numFmtId="4" fontId="146" fillId="45" borderId="72" applyNumberFormat="0" applyProtection="0">
      <alignment horizontal="left" vertical="center" indent="1"/>
    </xf>
    <xf numFmtId="4" fontId="36" fillId="42" borderId="72" applyNumberFormat="0" applyProtection="0">
      <alignment horizontal="right" vertical="center"/>
    </xf>
    <xf numFmtId="0" fontId="139" fillId="29" borderId="59" applyNumberFormat="0" applyAlignment="0" applyProtection="0"/>
    <xf numFmtId="0" fontId="140" fillId="29" borderId="59" applyNumberFormat="0" applyAlignment="0" applyProtection="0"/>
    <xf numFmtId="0" fontId="140" fillId="29" borderId="59" applyNumberFormat="0" applyAlignment="0" applyProtection="0"/>
    <xf numFmtId="0" fontId="4" fillId="10" borderId="58" applyNumberFormat="0" applyFont="0" applyAlignment="0" applyProtection="0"/>
    <xf numFmtId="0" fontId="30" fillId="10" borderId="58" applyNumberFormat="0" applyFont="0" applyAlignment="0" applyProtection="0"/>
    <xf numFmtId="0" fontId="4" fillId="10" borderId="58" applyNumberFormat="0" applyFont="0" applyAlignment="0" applyProtection="0"/>
    <xf numFmtId="0" fontId="4" fillId="10" borderId="58" applyNumberFormat="0" applyFont="0" applyAlignment="0" applyProtection="0"/>
    <xf numFmtId="0" fontId="4" fillId="10" borderId="58" applyNumberFormat="0" applyFont="0" applyAlignment="0" applyProtection="0"/>
    <xf numFmtId="0" fontId="4" fillId="10" borderId="58" applyNumberFormat="0" applyFont="0" applyAlignment="0" applyProtection="0"/>
    <xf numFmtId="0" fontId="4" fillId="10" borderId="58" applyNumberFormat="0" applyFont="0" applyAlignment="0" applyProtection="0"/>
    <xf numFmtId="0" fontId="161" fillId="0" borderId="69" applyNumberFormat="0" applyFill="0" applyAlignment="0" applyProtection="0"/>
    <xf numFmtId="0" fontId="61" fillId="29" borderId="65" applyNumberFormat="0" applyAlignment="0" applyProtection="0"/>
    <xf numFmtId="0" fontId="61" fillId="29" borderId="65" applyNumberFormat="0" applyAlignment="0" applyProtection="0"/>
    <xf numFmtId="0" fontId="61" fillId="29" borderId="65" applyNumberFormat="0" applyAlignment="0" applyProtection="0"/>
    <xf numFmtId="0" fontId="61" fillId="29" borderId="57" applyNumberFormat="0" applyAlignment="0" applyProtection="0"/>
    <xf numFmtId="0" fontId="4" fillId="35" borderId="72" applyNumberFormat="0" applyProtection="0">
      <alignment horizontal="left" vertical="center" indent="1"/>
    </xf>
    <xf numFmtId="4" fontId="36" fillId="46" borderId="72" applyNumberFormat="0" applyProtection="0">
      <alignment horizontal="right" vertical="center"/>
    </xf>
    <xf numFmtId="0" fontId="4" fillId="35" borderId="72" applyNumberFormat="0" applyProtection="0">
      <alignment horizontal="left" vertical="center" indent="1"/>
    </xf>
    <xf numFmtId="0" fontId="4" fillId="49" borderId="72" applyNumberFormat="0" applyProtection="0">
      <alignment horizontal="left" vertical="center" indent="1"/>
    </xf>
    <xf numFmtId="4" fontId="36" fillId="41" borderId="72" applyNumberFormat="0" applyProtection="0">
      <alignment horizontal="right" vertical="center"/>
    </xf>
    <xf numFmtId="4" fontId="36" fillId="40" borderId="72" applyNumberFormat="0" applyProtection="0">
      <alignment horizontal="right" vertical="center"/>
    </xf>
    <xf numFmtId="4" fontId="145" fillId="34" borderId="72" applyNumberFormat="0" applyProtection="0">
      <alignment vertical="center"/>
    </xf>
    <xf numFmtId="0" fontId="58" fillId="29" borderId="65" applyNumberFormat="0" applyAlignment="0" applyProtection="0"/>
    <xf numFmtId="0" fontId="4" fillId="10" borderId="58" applyNumberFormat="0" applyFont="0" applyAlignment="0" applyProtection="0"/>
    <xf numFmtId="0" fontId="139" fillId="29" borderId="59" applyNumberFormat="0" applyAlignment="0" applyProtection="0"/>
    <xf numFmtId="0" fontId="31" fillId="10" borderId="66" applyNumberFormat="0" applyFont="0" applyAlignment="0" applyProtection="0"/>
    <xf numFmtId="0" fontId="31" fillId="10" borderId="78" applyNumberFormat="0" applyFont="0" applyAlignment="0" applyProtection="0"/>
    <xf numFmtId="4" fontId="36" fillId="46" borderId="79" applyNumberFormat="0" applyProtection="0">
      <alignment horizontal="left" vertical="center" indent="1"/>
    </xf>
    <xf numFmtId="0" fontId="31" fillId="10" borderId="78" applyNumberFormat="0" applyFont="0" applyAlignment="0" applyProtection="0"/>
    <xf numFmtId="0" fontId="31" fillId="10" borderId="78" applyNumberFormat="0" applyFont="0" applyAlignment="0" applyProtection="0"/>
    <xf numFmtId="0" fontId="28" fillId="10" borderId="78" applyNumberFormat="0" applyFont="0" applyAlignment="0" applyProtection="0"/>
    <xf numFmtId="0" fontId="4" fillId="35" borderId="72" applyNumberFormat="0" applyProtection="0">
      <alignment horizontal="left" vertical="center" indent="1"/>
    </xf>
    <xf numFmtId="0" fontId="4" fillId="35" borderId="72" applyNumberFormat="0" applyProtection="0">
      <alignment horizontal="left" vertical="center" indent="1"/>
    </xf>
    <xf numFmtId="0" fontId="4" fillId="35" borderId="72" applyNumberFormat="0" applyProtection="0">
      <alignment horizontal="left" vertical="center" indent="1"/>
    </xf>
    <xf numFmtId="4" fontId="36" fillId="33" borderId="72" applyNumberFormat="0" applyProtection="0">
      <alignment horizontal="left" vertical="center" indent="1"/>
    </xf>
    <xf numFmtId="4" fontId="36" fillId="33" borderId="72" applyNumberFormat="0" applyProtection="0">
      <alignment horizontal="left" vertical="center" indent="1"/>
    </xf>
    <xf numFmtId="4" fontId="36" fillId="33" borderId="72" applyNumberFormat="0" applyProtection="0">
      <alignment horizontal="left" vertical="center" indent="1"/>
    </xf>
    <xf numFmtId="0" fontId="4" fillId="35" borderId="72" applyNumberFormat="0" applyProtection="0">
      <alignment horizontal="left" vertical="center" indent="1"/>
    </xf>
    <xf numFmtId="0" fontId="4" fillId="31" borderId="72" applyNumberFormat="0" applyProtection="0">
      <alignment horizontal="left" vertical="center" indent="1"/>
    </xf>
    <xf numFmtId="0" fontId="4" fillId="31" borderId="72" applyNumberFormat="0" applyProtection="0">
      <alignment horizontal="left" vertical="center" indent="1"/>
    </xf>
    <xf numFmtId="0" fontId="4" fillId="49" borderId="72" applyNumberFormat="0" applyProtection="0">
      <alignment horizontal="left" vertical="center" indent="1"/>
    </xf>
    <xf numFmtId="0" fontId="4" fillId="49" borderId="72" applyNumberFormat="0" applyProtection="0">
      <alignment horizontal="left" vertical="center" indent="1"/>
    </xf>
    <xf numFmtId="0" fontId="4" fillId="35" borderId="72" applyNumberFormat="0" applyProtection="0">
      <alignment horizontal="left" vertical="center" indent="1"/>
    </xf>
    <xf numFmtId="0" fontId="4" fillId="35" borderId="72" applyNumberFormat="0" applyProtection="0">
      <alignment horizontal="left" vertical="center" indent="1"/>
    </xf>
    <xf numFmtId="4" fontId="36" fillId="44" borderId="72" applyNumberFormat="0" applyProtection="0">
      <alignment horizontal="right" vertical="center"/>
    </xf>
    <xf numFmtId="4" fontId="36" fillId="44" borderId="72" applyNumberFormat="0" applyProtection="0">
      <alignment horizontal="right" vertical="center"/>
    </xf>
    <xf numFmtId="4" fontId="36" fillId="38" borderId="72" applyNumberFormat="0" applyProtection="0">
      <alignment horizontal="right" vertical="center"/>
    </xf>
    <xf numFmtId="4" fontId="36" fillId="36" borderId="72" applyNumberFormat="0" applyProtection="0">
      <alignment horizontal="right" vertical="center"/>
    </xf>
    <xf numFmtId="4" fontId="36" fillId="34" borderId="72" applyNumberFormat="0" applyProtection="0">
      <alignment vertical="center"/>
    </xf>
    <xf numFmtId="0" fontId="4" fillId="49" borderId="67" applyNumberFormat="0" applyProtection="0">
      <alignment horizontal="left" vertical="center" indent="1"/>
    </xf>
    <xf numFmtId="0" fontId="58" fillId="29" borderId="70" applyNumberFormat="0" applyAlignment="0" applyProtection="0"/>
    <xf numFmtId="4" fontId="149" fillId="46" borderId="59" applyNumberFormat="0" applyProtection="0">
      <alignment horizontal="right" vertical="center"/>
    </xf>
    <xf numFmtId="0" fontId="57" fillId="28" borderId="57" applyNumberFormat="0" applyAlignment="0" applyProtection="0"/>
    <xf numFmtId="4" fontId="36" fillId="41" borderId="72" applyNumberFormat="0" applyProtection="0">
      <alignment horizontal="right" vertical="center"/>
    </xf>
    <xf numFmtId="0" fontId="139" fillId="28" borderId="59" applyNumberFormat="0" applyAlignment="0" applyProtection="0"/>
    <xf numFmtId="0" fontId="112" fillId="12" borderId="57" applyNumberFormat="0" applyAlignment="0" applyProtection="0"/>
    <xf numFmtId="0" fontId="58" fillId="29" borderId="57" applyNumberFormat="0" applyAlignment="0" applyProtection="0"/>
    <xf numFmtId="0" fontId="31" fillId="10" borderId="71" applyNumberFormat="0" applyFont="0" applyAlignment="0" applyProtection="0"/>
    <xf numFmtId="4" fontId="36" fillId="37" borderId="59" applyNumberFormat="0" applyProtection="0">
      <alignment horizontal="right" vertical="center"/>
    </xf>
    <xf numFmtId="4" fontId="36" fillId="40" borderId="59" applyNumberFormat="0" applyProtection="0">
      <alignment horizontal="right" vertical="center"/>
    </xf>
    <xf numFmtId="0" fontId="30" fillId="10" borderId="52" applyNumberFormat="0" applyFont="0" applyAlignment="0" applyProtection="0"/>
    <xf numFmtId="0" fontId="111" fillId="12" borderId="70" applyNumberFormat="0" applyAlignment="0" applyProtection="0"/>
    <xf numFmtId="0" fontId="57" fillId="28" borderId="57" applyNumberFormat="0" applyAlignment="0" applyProtection="0"/>
    <xf numFmtId="0" fontId="139" fillId="28" borderId="53" applyNumberFormat="0" applyAlignment="0" applyProtection="0"/>
    <xf numFmtId="0" fontId="1" fillId="0" borderId="0"/>
    <xf numFmtId="0" fontId="31" fillId="10" borderId="52" applyNumberFormat="0" applyFont="0" applyAlignment="0" applyProtection="0"/>
    <xf numFmtId="0" fontId="111" fillId="12" borderId="65" applyNumberFormat="0" applyAlignment="0" applyProtection="0"/>
    <xf numFmtId="0" fontId="28" fillId="10" borderId="66" applyNumberFormat="0" applyFon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2" fillId="12" borderId="38" applyNumberFormat="0" applyAlignment="0" applyProtection="0"/>
    <xf numFmtId="0" fontId="112" fillId="12" borderId="38" applyNumberFormat="0" applyAlignment="0" applyProtection="0"/>
    <xf numFmtId="0" fontId="111" fillId="15" borderId="38" applyNumberFormat="0" applyAlignment="0" applyProtection="0"/>
    <xf numFmtId="0" fontId="161" fillId="0" borderId="81" applyNumberFormat="0" applyFill="0" applyAlignment="0" applyProtection="0"/>
    <xf numFmtId="4" fontId="36" fillId="42" borderId="79" applyNumberFormat="0" applyProtection="0">
      <alignment horizontal="right" vertical="center"/>
    </xf>
    <xf numFmtId="0" fontId="161" fillId="0" borderId="80" applyNumberFormat="0" applyFill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61" fillId="0" borderId="42" applyNumberFormat="0" applyFill="0" applyAlignment="0" applyProtection="0"/>
    <xf numFmtId="0" fontId="161" fillId="0" borderId="42" applyNumberFormat="0" applyFill="0" applyAlignment="0" applyProtection="0"/>
    <xf numFmtId="0" fontId="161" fillId="0" borderId="42" applyNumberFormat="0" applyFill="0" applyAlignment="0" applyProtection="0"/>
    <xf numFmtId="0" fontId="161" fillId="0" borderId="42" applyNumberFormat="0" applyFill="0" applyAlignment="0" applyProtection="0"/>
    <xf numFmtId="0" fontId="161" fillId="0" borderId="42" applyNumberFormat="0" applyFill="0" applyAlignment="0" applyProtection="0"/>
    <xf numFmtId="0" fontId="161" fillId="0" borderId="42" applyNumberFormat="0" applyFill="0" applyAlignment="0" applyProtection="0"/>
    <xf numFmtId="0" fontId="162" fillId="0" borderId="42" applyNumberFormat="0" applyFill="0" applyAlignment="0" applyProtection="0"/>
    <xf numFmtId="0" fontId="162" fillId="0" borderId="42" applyNumberFormat="0" applyFill="0" applyAlignment="0" applyProtection="0"/>
    <xf numFmtId="0" fontId="161" fillId="0" borderId="41" applyNumberFormat="0" applyFill="0" applyAlignment="0" applyProtection="0"/>
    <xf numFmtId="4" fontId="36" fillId="40" borderId="79" applyNumberFormat="0" applyProtection="0">
      <alignment horizontal="right" vertical="center"/>
    </xf>
    <xf numFmtId="0" fontId="139" fillId="28" borderId="67" applyNumberFormat="0" applyAlignment="0" applyProtection="0"/>
    <xf numFmtId="0" fontId="112" fillId="12" borderId="57" applyNumberFormat="0" applyAlignment="0" applyProtection="0"/>
    <xf numFmtId="0" fontId="111" fillId="15" borderId="57" applyNumberFormat="0" applyAlignment="0" applyProtection="0"/>
    <xf numFmtId="0" fontId="161" fillId="0" borderId="68" applyNumberFormat="0" applyFill="0" applyAlignment="0" applyProtection="0"/>
    <xf numFmtId="0" fontId="58" fillId="29" borderId="57" applyNumberFormat="0" applyAlignment="0" applyProtection="0"/>
    <xf numFmtId="0" fontId="111" fillId="12" borderId="65" applyNumberFormat="0" applyAlignment="0" applyProtection="0"/>
    <xf numFmtId="0" fontId="161" fillId="0" borderId="61" applyNumberFormat="0" applyFill="0" applyAlignment="0" applyProtection="0"/>
    <xf numFmtId="0" fontId="111" fillId="12" borderId="65" applyNumberFormat="0" applyAlignment="0" applyProtection="0"/>
    <xf numFmtId="0" fontId="139" fillId="28" borderId="59" applyNumberFormat="0" applyAlignment="0" applyProtection="0"/>
    <xf numFmtId="0" fontId="111" fillId="12" borderId="57" applyNumberFormat="0" applyAlignment="0" applyProtection="0"/>
    <xf numFmtId="0" fontId="139" fillId="29" borderId="40" applyNumberFormat="0" applyAlignment="0" applyProtection="0"/>
    <xf numFmtId="0" fontId="139" fillId="29" borderId="40" applyNumberFormat="0" applyAlignment="0" applyProtection="0"/>
    <xf numFmtId="0" fontId="139" fillId="29" borderId="40" applyNumberFormat="0" applyAlignment="0" applyProtection="0"/>
    <xf numFmtId="0" fontId="139" fillId="29" borderId="40" applyNumberFormat="0" applyAlignment="0" applyProtection="0"/>
    <xf numFmtId="0" fontId="139" fillId="29" borderId="40" applyNumberFormat="0" applyAlignment="0" applyProtection="0"/>
    <xf numFmtId="0" fontId="139" fillId="29" borderId="40" applyNumberFormat="0" applyAlignment="0" applyProtection="0"/>
    <xf numFmtId="0" fontId="140" fillId="29" borderId="40" applyNumberFormat="0" applyAlignment="0" applyProtection="0"/>
    <xf numFmtId="0" fontId="140" fillId="29" borderId="40" applyNumberFormat="0" applyAlignment="0" applyProtection="0"/>
    <xf numFmtId="0" fontId="139" fillId="28" borderId="40" applyNumberFormat="0" applyAlignment="0" applyProtection="0"/>
    <xf numFmtId="0" fontId="4" fillId="10" borderId="39" applyNumberFormat="0" applyFont="0" applyAlignment="0" applyProtection="0"/>
    <xf numFmtId="0" fontId="30" fillId="10" borderId="39" applyNumberFormat="0" applyFont="0" applyAlignment="0" applyProtection="0"/>
    <xf numFmtId="0" fontId="4" fillId="10" borderId="39" applyNumberFormat="0" applyFont="0" applyAlignment="0" applyProtection="0"/>
    <xf numFmtId="0" fontId="4" fillId="10" borderId="39" applyNumberFormat="0" applyFont="0" applyAlignment="0" applyProtection="0"/>
    <xf numFmtId="0" fontId="4" fillId="10" borderId="39" applyNumberFormat="0" applyFont="0" applyAlignment="0" applyProtection="0"/>
    <xf numFmtId="0" fontId="4" fillId="10" borderId="39" applyNumberFormat="0" applyFont="0" applyAlignment="0" applyProtection="0"/>
    <xf numFmtId="0" fontId="4" fillId="10" borderId="39" applyNumberFormat="0" applyFont="0" applyAlignment="0" applyProtection="0"/>
    <xf numFmtId="0" fontId="30" fillId="10" borderId="39" applyNumberFormat="0" applyFont="0" applyAlignment="0" applyProtection="0"/>
    <xf numFmtId="0" fontId="30" fillId="10" borderId="39" applyNumberFormat="0" applyFont="0" applyAlignment="0" applyProtection="0"/>
    <xf numFmtId="0" fontId="30" fillId="10" borderId="39" applyNumberFormat="0" applyFont="0" applyAlignment="0" applyProtection="0"/>
    <xf numFmtId="0" fontId="27" fillId="10" borderId="39" applyNumberFormat="0" applyFont="0" applyAlignment="0" applyProtection="0"/>
    <xf numFmtId="0" fontId="182" fillId="10" borderId="39" applyNumberFormat="0" applyFont="0" applyAlignment="0" applyProtection="0"/>
    <xf numFmtId="0" fontId="111" fillId="12" borderId="70" applyNumberFormat="0" applyAlignment="0" applyProtection="0"/>
    <xf numFmtId="0" fontId="31" fillId="10" borderId="58" applyNumberFormat="0" applyFont="0" applyAlignment="0" applyProtection="0"/>
    <xf numFmtId="4" fontId="36" fillId="37" borderId="79" applyNumberFormat="0" applyProtection="0">
      <alignment horizontal="right" vertical="center"/>
    </xf>
    <xf numFmtId="0" fontId="31" fillId="10" borderId="71" applyNumberFormat="0" applyFont="0" applyAlignment="0" applyProtection="0"/>
    <xf numFmtId="0" fontId="4" fillId="35" borderId="53" applyNumberFormat="0" applyProtection="0">
      <alignment horizontal="left" vertical="center" indent="1"/>
    </xf>
    <xf numFmtId="0" fontId="161" fillId="0" borderId="54" applyNumberFormat="0" applyFill="0" applyAlignment="0" applyProtection="0"/>
    <xf numFmtId="0" fontId="4" fillId="10" borderId="52" applyNumberFormat="0" applyFont="0" applyAlignment="0" applyProtection="0"/>
    <xf numFmtId="4" fontId="36" fillId="34" borderId="67" applyNumberFormat="0" applyProtection="0">
      <alignment horizontal="left" vertical="center" indent="1"/>
    </xf>
    <xf numFmtId="0" fontId="164" fillId="0" borderId="74" applyNumberFormat="0" applyFill="0" applyAlignment="0" applyProtection="0"/>
    <xf numFmtId="0" fontId="161" fillId="0" borderId="60" applyNumberFormat="0" applyFill="0" applyAlignment="0" applyProtection="0"/>
    <xf numFmtId="4" fontId="36" fillId="36" borderId="53" applyNumberFormat="0" applyProtection="0">
      <alignment horizontal="right" vertical="center"/>
    </xf>
    <xf numFmtId="0" fontId="4" fillId="35" borderId="53" applyNumberFormat="0" applyProtection="0">
      <alignment horizontal="left" vertical="center" indent="1"/>
    </xf>
    <xf numFmtId="0" fontId="161" fillId="0" borderId="54" applyNumberFormat="0" applyFill="0" applyAlignment="0" applyProtection="0"/>
    <xf numFmtId="0" fontId="164" fillId="0" borderId="55" applyNumberFormat="0" applyFill="0" applyAlignment="0" applyProtection="0"/>
    <xf numFmtId="0" fontId="58" fillId="29" borderId="70" applyNumberFormat="0" applyAlignment="0" applyProtection="0"/>
    <xf numFmtId="0" fontId="31" fillId="10" borderId="71" applyNumberFormat="0" applyFont="0" applyAlignment="0" applyProtection="0"/>
    <xf numFmtId="0" fontId="162" fillId="0" borderId="69" applyNumberFormat="0" applyFill="0" applyAlignment="0" applyProtection="0"/>
    <xf numFmtId="0" fontId="31" fillId="10" borderId="58" applyNumberFormat="0" applyFont="0" applyAlignment="0" applyProtection="0"/>
    <xf numFmtId="0" fontId="57" fillId="28" borderId="51" applyNumberFormat="0" applyAlignment="0" applyProtection="0"/>
    <xf numFmtId="0" fontId="61" fillId="29" borderId="70" applyNumberFormat="0" applyAlignment="0" applyProtection="0"/>
    <xf numFmtId="0" fontId="61" fillId="29" borderId="51" applyNumberFormat="0" applyAlignment="0" applyProtection="0"/>
    <xf numFmtId="0" fontId="4" fillId="10" borderId="78" applyNumberFormat="0" applyFont="0" applyAlignment="0" applyProtection="0"/>
    <xf numFmtId="4" fontId="36" fillId="48" borderId="59" applyNumberFormat="0" applyProtection="0">
      <alignment horizontal="left" vertical="center" indent="1"/>
    </xf>
    <xf numFmtId="0" fontId="27" fillId="10" borderId="71" applyNumberFormat="0" applyFont="0" applyAlignment="0" applyProtection="0"/>
    <xf numFmtId="4" fontId="36" fillId="33" borderId="72" applyNumberFormat="0" applyProtection="0">
      <alignment vertical="center"/>
    </xf>
    <xf numFmtId="0" fontId="111" fillId="12" borderId="57" applyNumberFormat="0" applyAlignment="0" applyProtection="0"/>
    <xf numFmtId="0" fontId="112" fillId="12" borderId="77" applyNumberFormat="0" applyAlignment="0" applyProtection="0"/>
    <xf numFmtId="0" fontId="139" fillId="29" borderId="53" applyNumberFormat="0" applyAlignment="0" applyProtection="0"/>
    <xf numFmtId="0" fontId="161" fillId="0" borderId="55" applyNumberFormat="0" applyFill="0" applyAlignment="0" applyProtection="0"/>
    <xf numFmtId="0" fontId="58" fillId="29" borderId="43" applyNumberFormat="0" applyAlignment="0" applyProtection="0"/>
    <xf numFmtId="0" fontId="139" fillId="28" borderId="72" applyNumberFormat="0" applyAlignment="0" applyProtection="0"/>
    <xf numFmtId="0" fontId="61" fillId="29" borderId="38" applyNumberFormat="0" applyAlignment="0" applyProtection="0"/>
    <xf numFmtId="4" fontId="36" fillId="43" borderId="45" applyNumberFormat="0" applyProtection="0">
      <alignment horizontal="right" vertical="center"/>
    </xf>
    <xf numFmtId="4" fontId="36" fillId="40" borderId="45" applyNumberFormat="0" applyProtection="0">
      <alignment horizontal="right" vertical="center"/>
    </xf>
    <xf numFmtId="4" fontId="36" fillId="37" borderId="45" applyNumberFormat="0" applyProtection="0">
      <alignment horizontal="right" vertical="center"/>
    </xf>
    <xf numFmtId="4" fontId="36" fillId="34" borderId="45" applyNumberFormat="0" applyProtection="0">
      <alignment horizontal="left" vertical="center" indent="1"/>
    </xf>
    <xf numFmtId="4" fontId="36" fillId="34" borderId="45" applyNumberFormat="0" applyProtection="0">
      <alignment vertical="center"/>
    </xf>
    <xf numFmtId="4" fontId="146" fillId="45" borderId="79" applyNumberFormat="0" applyProtection="0">
      <alignment horizontal="left" vertical="center" indent="1"/>
    </xf>
    <xf numFmtId="0" fontId="61" fillId="29" borderId="70" applyNumberFormat="0" applyAlignment="0" applyProtection="0"/>
    <xf numFmtId="0" fontId="31" fillId="10" borderId="52" applyNumberFormat="0" applyFont="0" applyAlignment="0" applyProtection="0"/>
    <xf numFmtId="0" fontId="111" fillId="12" borderId="38" applyNumberFormat="0" applyAlignment="0" applyProtection="0"/>
    <xf numFmtId="0" fontId="111" fillId="15" borderId="43" applyNumberFormat="0" applyAlignment="0" applyProtection="0"/>
    <xf numFmtId="0" fontId="112" fillId="12" borderId="51" applyNumberFormat="0" applyAlignment="0" applyProtection="0"/>
    <xf numFmtId="0" fontId="142" fillId="29" borderId="79" applyNumberFormat="0" applyAlignment="0" applyProtection="0"/>
    <xf numFmtId="0" fontId="161" fillId="0" borderId="68" applyNumberFormat="0" applyFill="0" applyAlignment="0" applyProtection="0"/>
    <xf numFmtId="0" fontId="161" fillId="0" borderId="68" applyNumberFormat="0" applyFill="0" applyAlignment="0" applyProtection="0"/>
    <xf numFmtId="0" fontId="4" fillId="10" borderId="39" applyNumberFormat="0" applyFont="0" applyAlignment="0" applyProtection="0"/>
    <xf numFmtId="0" fontId="139" fillId="29" borderId="40" applyNumberFormat="0" applyAlignment="0" applyProtection="0"/>
    <xf numFmtId="0" fontId="162" fillId="0" borderId="61" applyNumberFormat="0" applyFill="0" applyAlignment="0" applyProtection="0"/>
    <xf numFmtId="0" fontId="161" fillId="0" borderId="60" applyNumberFormat="0" applyFill="0" applyAlignment="0" applyProtection="0"/>
    <xf numFmtId="0" fontId="161" fillId="0" borderId="42" applyNumberFormat="0" applyFill="0" applyAlignment="0" applyProtection="0"/>
    <xf numFmtId="0" fontId="30" fillId="10" borderId="78" applyNumberFormat="0" applyFont="0" applyAlignment="0" applyProtection="0"/>
    <xf numFmtId="0" fontId="139" fillId="29" borderId="59" applyNumberFormat="0" applyAlignment="0" applyProtection="0"/>
    <xf numFmtId="0" fontId="139" fillId="29" borderId="59" applyNumberFormat="0" applyAlignment="0" applyProtection="0"/>
    <xf numFmtId="0" fontId="139" fillId="28" borderId="45" applyNumberFormat="0" applyAlignment="0" applyProtection="0"/>
    <xf numFmtId="0" fontId="111" fillId="12" borderId="77" applyNumberFormat="0" applyAlignment="0" applyProtection="0"/>
    <xf numFmtId="0" fontId="57" fillId="28" borderId="77" applyNumberFormat="0" applyAlignment="0" applyProtection="0"/>
    <xf numFmtId="0" fontId="4" fillId="10" borderId="44" applyNumberFormat="0" applyFont="0" applyAlignment="0" applyProtection="0"/>
    <xf numFmtId="4" fontId="36" fillId="43" borderId="45" applyNumberFormat="0" applyProtection="0">
      <alignment horizontal="right" vertical="center"/>
    </xf>
    <xf numFmtId="4" fontId="36" fillId="42" borderId="45" applyNumberFormat="0" applyProtection="0">
      <alignment horizontal="right" vertical="center"/>
    </xf>
    <xf numFmtId="4" fontId="36" fillId="42" borderId="45" applyNumberFormat="0" applyProtection="0">
      <alignment horizontal="right" vertical="center"/>
    </xf>
    <xf numFmtId="4" fontId="36" fillId="40" borderId="45" applyNumberFormat="0" applyProtection="0">
      <alignment horizontal="right" vertical="center"/>
    </xf>
    <xf numFmtId="4" fontId="36" fillId="39" borderId="45" applyNumberFormat="0" applyProtection="0">
      <alignment horizontal="right" vertical="center"/>
    </xf>
    <xf numFmtId="4" fontId="36" fillId="39" borderId="45" applyNumberFormat="0" applyProtection="0">
      <alignment horizontal="right" vertical="center"/>
    </xf>
    <xf numFmtId="4" fontId="36" fillId="37" borderId="45" applyNumberFormat="0" applyProtection="0">
      <alignment horizontal="right" vertical="center"/>
    </xf>
    <xf numFmtId="4" fontId="36" fillId="36" borderId="45" applyNumberFormat="0" applyProtection="0">
      <alignment horizontal="right" vertical="center"/>
    </xf>
    <xf numFmtId="4" fontId="36" fillId="36" borderId="45" applyNumberFormat="0" applyProtection="0">
      <alignment horizontal="right" vertical="center"/>
    </xf>
    <xf numFmtId="0" fontId="161" fillId="0" borderId="74" applyNumberFormat="0" applyFill="0" applyAlignment="0" applyProtection="0"/>
    <xf numFmtId="0" fontId="139" fillId="29" borderId="72" applyNumberFormat="0" applyAlignment="0" applyProtection="0"/>
    <xf numFmtId="0" fontId="4" fillId="10" borderId="71" applyNumberFormat="0" applyFont="0" applyAlignment="0" applyProtection="0"/>
    <xf numFmtId="5" fontId="53" fillId="0" borderId="49" applyAlignment="0" applyProtection="0"/>
    <xf numFmtId="0" fontId="140" fillId="29" borderId="72" applyNumberFormat="0" applyAlignment="0" applyProtection="0"/>
    <xf numFmtId="0" fontId="161" fillId="0" borderId="74" applyNumberFormat="0" applyFill="0" applyAlignment="0" applyProtection="0"/>
    <xf numFmtId="0" fontId="161" fillId="0" borderId="74" applyNumberFormat="0" applyFill="0" applyAlignment="0" applyProtection="0"/>
    <xf numFmtId="0" fontId="161" fillId="0" borderId="74" applyNumberFormat="0" applyFill="0" applyAlignment="0" applyProtection="0"/>
    <xf numFmtId="0" fontId="31" fillId="10" borderId="44" applyNumberFormat="0" applyFont="0" applyAlignment="0" applyProtection="0"/>
    <xf numFmtId="0" fontId="4" fillId="49" borderId="53" applyNumberFormat="0" applyProtection="0">
      <alignment horizontal="left" vertical="center" indent="1"/>
    </xf>
    <xf numFmtId="4" fontId="36" fillId="34" borderId="53" applyNumberFormat="0" applyProtection="0">
      <alignment horizontal="left" vertical="center" indent="1"/>
    </xf>
    <xf numFmtId="0" fontId="57" fillId="28" borderId="57" applyNumberFormat="0" applyAlignment="0" applyProtection="0"/>
    <xf numFmtId="0" fontId="59" fillId="29" borderId="57" applyNumberFormat="0" applyAlignment="0" applyProtection="0"/>
    <xf numFmtId="0" fontId="60" fillId="29" borderId="57" applyNumberFormat="0" applyAlignment="0" applyProtection="0"/>
    <xf numFmtId="0" fontId="61" fillId="29" borderId="57" applyNumberFormat="0" applyAlignment="0" applyProtection="0"/>
    <xf numFmtId="0" fontId="57" fillId="28" borderId="57" applyNumberFormat="0" applyAlignment="0" applyProtection="0"/>
    <xf numFmtId="0" fontId="57" fillId="28" borderId="57" applyNumberFormat="0" applyAlignment="0" applyProtection="0"/>
    <xf numFmtId="0" fontId="161" fillId="0" borderId="73" applyNumberFormat="0" applyFill="0" applyAlignment="0" applyProtection="0"/>
    <xf numFmtId="0" fontId="161" fillId="0" borderId="73" applyNumberFormat="0" applyFill="0" applyAlignment="0" applyProtection="0"/>
    <xf numFmtId="0" fontId="60" fillId="29" borderId="65" applyNumberFormat="0" applyAlignment="0" applyProtection="0"/>
    <xf numFmtId="0" fontId="57" fillId="28" borderId="65" applyNumberFormat="0" applyAlignment="0" applyProtection="0"/>
    <xf numFmtId="0" fontId="161" fillId="0" borderId="73" applyNumberFormat="0" applyFill="0" applyAlignment="0" applyProtection="0"/>
    <xf numFmtId="4" fontId="145" fillId="46" borderId="72" applyNumberFormat="0" applyProtection="0">
      <alignment horizontal="right" vertical="center"/>
    </xf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2" borderId="38" applyNumberFormat="0" applyAlignment="0" applyProtection="0"/>
    <xf numFmtId="0" fontId="111" fillId="15" borderId="70" applyNumberFormat="0" applyAlignment="0" applyProtection="0"/>
    <xf numFmtId="0" fontId="111" fillId="15" borderId="57" applyNumberFormat="0" applyAlignment="0" applyProtection="0"/>
    <xf numFmtId="0" fontId="111" fillId="15" borderId="57" applyNumberFormat="0" applyAlignment="0" applyProtection="0"/>
    <xf numFmtId="0" fontId="1" fillId="0" borderId="0"/>
    <xf numFmtId="4" fontId="36" fillId="34" borderId="67" applyNumberFormat="0" applyProtection="0">
      <alignment horizontal="left" vertical="center" indent="1"/>
    </xf>
    <xf numFmtId="0" fontId="4" fillId="35" borderId="67" applyNumberFormat="0" applyProtection="0">
      <alignment horizontal="left" vertical="center" indent="1"/>
    </xf>
    <xf numFmtId="4" fontId="36" fillId="37" borderId="67" applyNumberFormat="0" applyProtection="0">
      <alignment horizontal="right" vertical="center"/>
    </xf>
    <xf numFmtId="4" fontId="36" fillId="42" borderId="67" applyNumberFormat="0" applyProtection="0">
      <alignment horizontal="right" vertical="center"/>
    </xf>
    <xf numFmtId="4" fontId="36" fillId="46" borderId="67" applyNumberFormat="0" applyProtection="0">
      <alignment horizontal="right" vertical="center"/>
    </xf>
    <xf numFmtId="0" fontId="61" fillId="29" borderId="65" applyNumberFormat="0" applyAlignment="0" applyProtection="0"/>
    <xf numFmtId="0" fontId="61" fillId="29" borderId="65" applyNumberFormat="0" applyAlignment="0" applyProtection="0"/>
    <xf numFmtId="0" fontId="28" fillId="10" borderId="58" applyNumberFormat="0" applyFont="0" applyAlignment="0" applyProtection="0"/>
    <xf numFmtId="0" fontId="28" fillId="10" borderId="58" applyNumberFormat="0" applyFont="0" applyAlignment="0" applyProtection="0"/>
    <xf numFmtId="0" fontId="28" fillId="10" borderId="58" applyNumberFormat="0" applyFont="0" applyAlignment="0" applyProtection="0"/>
    <xf numFmtId="0" fontId="31" fillId="10" borderId="58" applyNumberFormat="0" applyFont="0" applyAlignment="0" applyProtection="0"/>
    <xf numFmtId="0" fontId="28" fillId="10" borderId="58" applyNumberFormat="0" applyFont="0" applyAlignment="0" applyProtection="0"/>
    <xf numFmtId="0" fontId="31" fillId="10" borderId="58" applyNumberFormat="0" applyFont="0" applyAlignment="0" applyProtection="0"/>
    <xf numFmtId="0" fontId="28" fillId="10" borderId="58" applyNumberFormat="0" applyFont="0" applyAlignment="0" applyProtection="0"/>
    <xf numFmtId="0" fontId="31" fillId="10" borderId="58" applyNumberFormat="0" applyFont="0" applyAlignment="0" applyProtection="0"/>
    <xf numFmtId="0" fontId="31" fillId="10" borderId="58" applyNumberFormat="0" applyFont="0" applyAlignment="0" applyProtection="0"/>
    <xf numFmtId="0" fontId="28" fillId="10" borderId="58" applyNumberFormat="0" applyFont="0" applyAlignment="0" applyProtection="0"/>
    <xf numFmtId="0" fontId="28" fillId="10" borderId="58" applyNumberFormat="0" applyFont="0" applyAlignment="0" applyProtection="0"/>
    <xf numFmtId="0" fontId="28" fillId="10" borderId="58" applyNumberFormat="0" applyFont="0" applyAlignment="0" applyProtection="0"/>
    <xf numFmtId="0" fontId="139" fillId="28" borderId="59" applyNumberFormat="0" applyAlignment="0" applyProtection="0"/>
    <xf numFmtId="0" fontId="139" fillId="28" borderId="59" applyNumberFormat="0" applyAlignment="0" applyProtection="0"/>
    <xf numFmtId="0" fontId="140" fillId="29" borderId="59" applyNumberFormat="0" applyAlignment="0" applyProtection="0"/>
    <xf numFmtId="0" fontId="140" fillId="29" borderId="59" applyNumberFormat="0" applyAlignment="0" applyProtection="0"/>
    <xf numFmtId="0" fontId="139" fillId="28" borderId="59" applyNumberFormat="0" applyAlignment="0" applyProtection="0"/>
    <xf numFmtId="0" fontId="140" fillId="29" borderId="59" applyNumberFormat="0" applyAlignment="0" applyProtection="0"/>
    <xf numFmtId="0" fontId="142" fillId="29" borderId="59" applyNumberFormat="0" applyAlignment="0" applyProtection="0"/>
    <xf numFmtId="0" fontId="139" fillId="28" borderId="59" applyNumberFormat="0" applyAlignment="0" applyProtection="0"/>
    <xf numFmtId="0" fontId="139" fillId="28" borderId="59" applyNumberFormat="0" applyAlignment="0" applyProtection="0"/>
    <xf numFmtId="0" fontId="139" fillId="29" borderId="59" applyNumberFormat="0" applyAlignment="0" applyProtection="0"/>
    <xf numFmtId="0" fontId="139" fillId="28" borderId="59" applyNumberFormat="0" applyAlignment="0" applyProtection="0"/>
    <xf numFmtId="0" fontId="139" fillId="28" borderId="59" applyNumberFormat="0" applyAlignment="0" applyProtection="0"/>
    <xf numFmtId="0" fontId="139" fillId="28" borderId="59" applyNumberFormat="0" applyAlignment="0" applyProtection="0"/>
    <xf numFmtId="0" fontId="1" fillId="0" borderId="0"/>
    <xf numFmtId="4" fontId="36" fillId="33" borderId="59" applyNumberFormat="0" applyProtection="0">
      <alignment horizontal="left" vertical="center" indent="1"/>
    </xf>
    <xf numFmtId="0" fontId="61" fillId="29" borderId="57" applyNumberFormat="0" applyAlignment="0" applyProtection="0"/>
    <xf numFmtId="0" fontId="111" fillId="12" borderId="65" applyNumberFormat="0" applyAlignment="0" applyProtection="0"/>
    <xf numFmtId="0" fontId="30" fillId="10" borderId="58" applyNumberFormat="0" applyFont="0" applyAlignment="0" applyProtection="0"/>
    <xf numFmtId="0" fontId="30" fillId="10" borderId="58" applyNumberFormat="0" applyFont="0" applyAlignment="0" applyProtection="0"/>
    <xf numFmtId="0" fontId="30" fillId="10" borderId="58" applyNumberFormat="0" applyFont="0" applyAlignment="0" applyProtection="0"/>
    <xf numFmtId="0" fontId="27" fillId="10" borderId="58" applyNumberFormat="0" applyFont="0" applyAlignment="0" applyProtection="0"/>
    <xf numFmtId="0" fontId="182" fillId="10" borderId="58" applyNumberFormat="0" applyFont="0" applyAlignment="0" applyProtection="0"/>
    <xf numFmtId="0" fontId="161" fillId="0" borderId="81" applyNumberFormat="0" applyFill="0" applyAlignment="0" applyProtection="0"/>
    <xf numFmtId="0" fontId="111" fillId="15" borderId="77" applyNumberFormat="0" applyAlignment="0" applyProtection="0"/>
    <xf numFmtId="0" fontId="57" fillId="28" borderId="77" applyNumberFormat="0" applyAlignment="0" applyProtection="0"/>
    <xf numFmtId="0" fontId="58" fillId="29" borderId="77" applyNumberFormat="0" applyAlignment="0" applyProtection="0"/>
    <xf numFmtId="4" fontId="146" fillId="45" borderId="67" applyNumberFormat="0" applyProtection="0">
      <alignment horizontal="left" vertical="center" indent="1"/>
    </xf>
    <xf numFmtId="0" fontId="4" fillId="35" borderId="67" applyNumberFormat="0" applyProtection="0">
      <alignment horizontal="left" vertical="center" indent="1"/>
    </xf>
    <xf numFmtId="4" fontId="145" fillId="34" borderId="67" applyNumberFormat="0" applyProtection="0">
      <alignment vertical="center"/>
    </xf>
    <xf numFmtId="0" fontId="111" fillId="15" borderId="77" applyNumberFormat="0" applyAlignment="0" applyProtection="0"/>
    <xf numFmtId="0" fontId="4" fillId="49" borderId="72" applyNumberFormat="0" applyProtection="0">
      <alignment horizontal="left" vertical="center" indent="1"/>
    </xf>
    <xf numFmtId="0" fontId="4" fillId="48" borderId="72" applyNumberFormat="0" applyProtection="0">
      <alignment horizontal="left" vertical="center" indent="1"/>
    </xf>
    <xf numFmtId="4" fontId="36" fillId="39" borderId="72" applyNumberFormat="0" applyProtection="0">
      <alignment horizontal="right" vertical="center"/>
    </xf>
    <xf numFmtId="0" fontId="164" fillId="0" borderId="61" applyNumberFormat="0" applyFill="0" applyAlignment="0" applyProtection="0"/>
    <xf numFmtId="0" fontId="161" fillId="0" borderId="54" applyNumberFormat="0" applyFill="0" applyAlignment="0" applyProtection="0"/>
    <xf numFmtId="0" fontId="161" fillId="0" borderId="54" applyNumberFormat="0" applyFill="0" applyAlignment="0" applyProtection="0"/>
    <xf numFmtId="0" fontId="111" fillId="12" borderId="77" applyNumberFormat="0" applyAlignment="0" applyProtection="0"/>
    <xf numFmtId="0" fontId="161" fillId="0" borderId="54" applyNumberFormat="0" applyFill="0" applyAlignment="0" applyProtection="0"/>
    <xf numFmtId="43" fontId="1" fillId="0" borderId="0" applyFont="0" applyFill="0" applyBorder="0" applyAlignment="0" applyProtection="0"/>
    <xf numFmtId="0" fontId="1" fillId="0" borderId="0"/>
    <xf numFmtId="0" fontId="4" fillId="49" borderId="59" applyNumberFormat="0" applyProtection="0">
      <alignment horizontal="left" vertical="center" indent="1"/>
    </xf>
    <xf numFmtId="0" fontId="4" fillId="48" borderId="59" applyNumberFormat="0" applyProtection="0">
      <alignment horizontal="left" vertical="center" indent="1"/>
    </xf>
    <xf numFmtId="0" fontId="4" fillId="48" borderId="59" applyNumberFormat="0" applyProtection="0">
      <alignment horizontal="left" vertical="center" indent="1"/>
    </xf>
    <xf numFmtId="4" fontId="36" fillId="46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4" fontId="146" fillId="45" borderId="59" applyNumberFormat="0" applyProtection="0">
      <alignment horizontal="left" vertical="center" indent="1"/>
    </xf>
    <xf numFmtId="4" fontId="36" fillId="40" borderId="59" applyNumberFormat="0" applyProtection="0">
      <alignment horizontal="right" vertical="center"/>
    </xf>
    <xf numFmtId="4" fontId="36" fillId="39" borderId="59" applyNumberFormat="0" applyProtection="0">
      <alignment horizontal="right" vertical="center"/>
    </xf>
    <xf numFmtId="4" fontId="36" fillId="39" borderId="59" applyNumberFormat="0" applyProtection="0">
      <alignment horizontal="right" vertical="center"/>
    </xf>
    <xf numFmtId="4" fontId="145" fillId="34" borderId="59" applyNumberFormat="0" applyProtection="0">
      <alignment vertical="center"/>
    </xf>
    <xf numFmtId="4" fontId="145" fillId="34" borderId="59" applyNumberFormat="0" applyProtection="0">
      <alignment vertical="center"/>
    </xf>
    <xf numFmtId="0" fontId="139" fillId="28" borderId="59" applyNumberFormat="0" applyAlignment="0" applyProtection="0"/>
    <xf numFmtId="0" fontId="161" fillId="0" borderId="80" applyNumberFormat="0" applyFill="0" applyAlignment="0" applyProtection="0"/>
    <xf numFmtId="0" fontId="31" fillId="10" borderId="66" applyNumberFormat="0" applyFont="0" applyAlignment="0" applyProtection="0"/>
    <xf numFmtId="0" fontId="31" fillId="10" borderId="78" applyNumberFormat="0" applyFont="0" applyAlignment="0" applyProtection="0"/>
    <xf numFmtId="0" fontId="111" fillId="15" borderId="51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0" fontId="111" fillId="12" borderId="43" applyNumberFormat="0" applyAlignment="0" applyProtection="0"/>
    <xf numFmtId="4" fontId="36" fillId="40" borderId="72" applyNumberFormat="0" applyProtection="0">
      <alignment horizontal="right" vertical="center"/>
    </xf>
    <xf numFmtId="0" fontId="58" fillId="29" borderId="65" applyNumberFormat="0" applyAlignment="0" applyProtection="0"/>
    <xf numFmtId="4" fontId="36" fillId="37" borderId="53" applyNumberFormat="0" applyProtection="0">
      <alignment horizontal="right" vertical="center"/>
    </xf>
    <xf numFmtId="4" fontId="36" fillId="38" borderId="53" applyNumberFormat="0" applyProtection="0">
      <alignment horizontal="right" vertical="center"/>
    </xf>
    <xf numFmtId="4" fontId="36" fillId="39" borderId="53" applyNumberFormat="0" applyProtection="0">
      <alignment horizontal="right" vertical="center"/>
    </xf>
    <xf numFmtId="4" fontId="36" fillId="40" borderId="53" applyNumberFormat="0" applyProtection="0">
      <alignment horizontal="right" vertical="center"/>
    </xf>
    <xf numFmtId="4" fontId="36" fillId="42" borderId="53" applyNumberFormat="0" applyProtection="0">
      <alignment horizontal="right" vertical="center"/>
    </xf>
    <xf numFmtId="4" fontId="36" fillId="46" borderId="53" applyNumberFormat="0" applyProtection="0">
      <alignment horizontal="left" vertical="center" indent="1"/>
    </xf>
    <xf numFmtId="4" fontId="36" fillId="46" borderId="53" applyNumberFormat="0" applyProtection="0">
      <alignment horizontal="left" vertical="center" indent="1"/>
    </xf>
    <xf numFmtId="4" fontId="36" fillId="48" borderId="53" applyNumberFormat="0" applyProtection="0">
      <alignment horizontal="left" vertical="center" indent="1"/>
    </xf>
    <xf numFmtId="4" fontId="36" fillId="48" borderId="53" applyNumberFormat="0" applyProtection="0">
      <alignment horizontal="left" vertical="center" indent="1"/>
    </xf>
    <xf numFmtId="0" fontId="4" fillId="48" borderId="53" applyNumberFormat="0" applyProtection="0">
      <alignment horizontal="left" vertical="center" indent="1"/>
    </xf>
    <xf numFmtId="0" fontId="4" fillId="48" borderId="53" applyNumberFormat="0" applyProtection="0">
      <alignment horizontal="left" vertical="center" indent="1"/>
    </xf>
    <xf numFmtId="0" fontId="4" fillId="48" borderId="53" applyNumberFormat="0" applyProtection="0">
      <alignment horizontal="left" vertical="center" indent="1"/>
    </xf>
    <xf numFmtId="0" fontId="4" fillId="48" borderId="53" applyNumberFormat="0" applyProtection="0">
      <alignment horizontal="left" vertical="center" indent="1"/>
    </xf>
    <xf numFmtId="0" fontId="4" fillId="49" borderId="53" applyNumberFormat="0" applyProtection="0">
      <alignment horizontal="left" vertical="center" indent="1"/>
    </xf>
    <xf numFmtId="0" fontId="4" fillId="49" borderId="53" applyNumberFormat="0" applyProtection="0">
      <alignment horizontal="left" vertical="center" indent="1"/>
    </xf>
    <xf numFmtId="0" fontId="4" fillId="49" borderId="53" applyNumberFormat="0" applyProtection="0">
      <alignment horizontal="left" vertical="center" indent="1"/>
    </xf>
    <xf numFmtId="0" fontId="4" fillId="31" borderId="53" applyNumberFormat="0" applyProtection="0">
      <alignment horizontal="left" vertical="center" indent="1"/>
    </xf>
    <xf numFmtId="0" fontId="4" fillId="31" borderId="53" applyNumberFormat="0" applyProtection="0">
      <alignment horizontal="left" vertical="center" indent="1"/>
    </xf>
    <xf numFmtId="0" fontId="4" fillId="35" borderId="53" applyNumberFormat="0" applyProtection="0">
      <alignment horizontal="left" vertical="center" indent="1"/>
    </xf>
    <xf numFmtId="0" fontId="4" fillId="35" borderId="53" applyNumberFormat="0" applyProtection="0">
      <alignment horizontal="left" vertical="center" indent="1"/>
    </xf>
    <xf numFmtId="4" fontId="36" fillId="33" borderId="53" applyNumberFormat="0" applyProtection="0">
      <alignment vertical="center"/>
    </xf>
    <xf numFmtId="4" fontId="145" fillId="33" borderId="53" applyNumberFormat="0" applyProtection="0">
      <alignment vertical="center"/>
    </xf>
    <xf numFmtId="4" fontId="145" fillId="33" borderId="53" applyNumberFormat="0" applyProtection="0">
      <alignment vertical="center"/>
    </xf>
    <xf numFmtId="4" fontId="36" fillId="33" borderId="53" applyNumberFormat="0" applyProtection="0">
      <alignment horizontal="left" vertical="center" indent="1"/>
    </xf>
    <xf numFmtId="4" fontId="36" fillId="33" borderId="53" applyNumberFormat="0" applyProtection="0">
      <alignment horizontal="left" vertical="center" indent="1"/>
    </xf>
    <xf numFmtId="4" fontId="36" fillId="33" borderId="53" applyNumberFormat="0" applyProtection="0">
      <alignment horizontal="left" vertical="center" indent="1"/>
    </xf>
    <xf numFmtId="4" fontId="36" fillId="46" borderId="53" applyNumberFormat="0" applyProtection="0">
      <alignment horizontal="right" vertical="center"/>
    </xf>
    <xf numFmtId="4" fontId="145" fillId="46" borderId="53" applyNumberFormat="0" applyProtection="0">
      <alignment horizontal="right" vertical="center"/>
    </xf>
    <xf numFmtId="4" fontId="145" fillId="46" borderId="53" applyNumberFormat="0" applyProtection="0">
      <alignment horizontal="right" vertical="center"/>
    </xf>
    <xf numFmtId="0" fontId="4" fillId="35" borderId="53" applyNumberFormat="0" applyProtection="0">
      <alignment horizontal="left" vertical="center" indent="1"/>
    </xf>
    <xf numFmtId="4" fontId="36" fillId="33" borderId="53" applyNumberFormat="0" applyProtection="0">
      <alignment vertical="center"/>
    </xf>
    <xf numFmtId="0" fontId="4" fillId="35" borderId="53" applyNumberFormat="0" applyProtection="0">
      <alignment horizontal="left" vertical="center" indent="1"/>
    </xf>
    <xf numFmtId="0" fontId="4" fillId="35" borderId="53" applyNumberFormat="0" applyProtection="0">
      <alignment horizontal="left" vertical="center" indent="1"/>
    </xf>
    <xf numFmtId="4" fontId="149" fillId="46" borderId="53" applyNumberFormat="0" applyProtection="0">
      <alignment horizontal="right" vertical="center"/>
    </xf>
    <xf numFmtId="4" fontId="149" fillId="46" borderId="53" applyNumberFormat="0" applyProtection="0">
      <alignment horizontal="right" vertical="center"/>
    </xf>
    <xf numFmtId="0" fontId="161" fillId="0" borderId="54" applyNumberFormat="0" applyFill="0" applyAlignment="0" applyProtection="0"/>
    <xf numFmtId="0" fontId="161" fillId="0" borderId="54" applyNumberFormat="0" applyFill="0" applyAlignment="0" applyProtection="0"/>
    <xf numFmtId="0" fontId="161" fillId="0" borderId="54" applyNumberFormat="0" applyFill="0" applyAlignment="0" applyProtection="0"/>
    <xf numFmtId="0" fontId="112" fillId="12" borderId="70" applyNumberFormat="0" applyAlignment="0" applyProtection="0"/>
    <xf numFmtId="4" fontId="36" fillId="36" borderId="79" applyNumberFormat="0" applyProtection="0">
      <alignment horizontal="right" vertical="center"/>
    </xf>
    <xf numFmtId="0" fontId="4" fillId="48" borderId="79" applyNumberFormat="0" applyProtection="0">
      <alignment horizontal="left" vertical="center" indent="1"/>
    </xf>
    <xf numFmtId="0" fontId="161" fillId="0" borderId="55" applyNumberFormat="0" applyFill="0" applyAlignment="0" applyProtection="0"/>
    <xf numFmtId="0" fontId="161" fillId="0" borderId="55" applyNumberFormat="0" applyFill="0" applyAlignment="0" applyProtection="0"/>
    <xf numFmtId="0" fontId="139" fillId="29" borderId="53" applyNumberFormat="0" applyAlignment="0" applyProtection="0"/>
    <xf numFmtId="0" fontId="139" fillId="29" borderId="53" applyNumberFormat="0" applyAlignment="0" applyProtection="0"/>
    <xf numFmtId="0" fontId="4" fillId="10" borderId="52" applyNumberFormat="0" applyFont="0" applyAlignment="0" applyProtection="0"/>
    <xf numFmtId="0" fontId="111" fillId="12" borderId="77" applyNumberFormat="0" applyAlignment="0" applyProtection="0"/>
    <xf numFmtId="4" fontId="36" fillId="46" borderId="67" applyNumberFormat="0" applyProtection="0">
      <alignment horizontal="left" vertical="center" indent="1"/>
    </xf>
    <xf numFmtId="0" fontId="161" fillId="0" borderId="68" applyNumberFormat="0" applyFill="0" applyAlignment="0" applyProtection="0"/>
    <xf numFmtId="0" fontId="4" fillId="10" borderId="66" applyNumberFormat="0" applyFont="0" applyAlignment="0" applyProtection="0"/>
    <xf numFmtId="0" fontId="162" fillId="0" borderId="74" applyNumberFormat="0" applyFill="0" applyAlignment="0" applyProtection="0"/>
    <xf numFmtId="4" fontId="36" fillId="36" borderId="67" applyNumberFormat="0" applyProtection="0">
      <alignment horizontal="right" vertical="center"/>
    </xf>
    <xf numFmtId="0" fontId="161" fillId="0" borderId="68" applyNumberFormat="0" applyFill="0" applyAlignment="0" applyProtection="0"/>
    <xf numFmtId="0" fontId="161" fillId="0" borderId="68" applyNumberFormat="0" applyFill="0" applyAlignment="0" applyProtection="0"/>
    <xf numFmtId="0" fontId="31" fillId="10" borderId="71" applyNumberFormat="0" applyFont="0" applyAlignment="0" applyProtection="0"/>
    <xf numFmtId="0" fontId="61" fillId="29" borderId="77" applyNumberFormat="0" applyAlignment="0" applyProtection="0"/>
    <xf numFmtId="0" fontId="57" fillId="28" borderId="65" applyNumberFormat="0" applyAlignment="0" applyProtection="0"/>
    <xf numFmtId="0" fontId="57" fillId="28" borderId="77" applyNumberFormat="0" applyAlignment="0" applyProtection="0"/>
    <xf numFmtId="0" fontId="139" fillId="28" borderId="72" applyNumberFormat="0" applyAlignment="0" applyProtection="0"/>
    <xf numFmtId="4" fontId="36" fillId="42" borderId="72" applyNumberFormat="0" applyProtection="0">
      <alignment horizontal="right" vertical="center"/>
    </xf>
    <xf numFmtId="0" fontId="161" fillId="0" borderId="81" applyNumberFormat="0" applyFill="0" applyAlignment="0" applyProtection="0"/>
    <xf numFmtId="0" fontId="112" fillId="12" borderId="57" applyNumberFormat="0" applyAlignment="0" applyProtection="0"/>
    <xf numFmtId="0" fontId="111" fillId="12" borderId="65" applyNumberFormat="0" applyAlignment="0" applyProtection="0"/>
    <xf numFmtId="0" fontId="31" fillId="10" borderId="71" applyNumberFormat="0" applyFont="0" applyAlignment="0" applyProtection="0"/>
    <xf numFmtId="0" fontId="161" fillId="0" borderId="81" applyNumberFormat="0" applyFill="0" applyAlignment="0" applyProtection="0"/>
    <xf numFmtId="0" fontId="111" fillId="15" borderId="65" applyNumberFormat="0" applyAlignment="0" applyProtection="0"/>
    <xf numFmtId="0" fontId="61" fillId="29" borderId="77" applyNumberFormat="0" applyAlignment="0" applyProtection="0"/>
    <xf numFmtId="0" fontId="61" fillId="29" borderId="51" applyNumberFormat="0" applyAlignment="0" applyProtection="0"/>
    <xf numFmtId="0" fontId="161" fillId="0" borderId="60" applyNumberFormat="0" applyFill="0" applyAlignment="0" applyProtection="0"/>
    <xf numFmtId="0" fontId="4" fillId="48" borderId="59" applyNumberFormat="0" applyProtection="0">
      <alignment horizontal="left" vertical="center" indent="1"/>
    </xf>
    <xf numFmtId="0" fontId="4" fillId="35" borderId="59" applyNumberFormat="0" applyProtection="0">
      <alignment horizontal="left" vertical="center" indent="1"/>
    </xf>
    <xf numFmtId="4" fontId="36" fillId="44" borderId="59" applyNumberFormat="0" applyProtection="0">
      <alignment horizontal="right" vertical="center"/>
    </xf>
    <xf numFmtId="4" fontId="36" fillId="38" borderId="59" applyNumberFormat="0" applyProtection="0">
      <alignment horizontal="right" vertical="center"/>
    </xf>
    <xf numFmtId="0" fontId="4" fillId="35" borderId="59" applyNumberFormat="0" applyProtection="0">
      <alignment horizontal="left" vertical="center" indent="1"/>
    </xf>
    <xf numFmtId="0" fontId="111" fillId="12" borderId="51" applyNumberFormat="0" applyAlignment="0" applyProtection="0"/>
    <xf numFmtId="0" fontId="58" fillId="29" borderId="70" applyNumberFormat="0" applyAlignment="0" applyProtection="0"/>
    <xf numFmtId="0" fontId="162" fillId="0" borderId="55" applyNumberFormat="0" applyFill="0" applyAlignment="0" applyProtection="0"/>
    <xf numFmtId="0" fontId="57" fillId="28" borderId="70" applyNumberFormat="0" applyAlignment="0" applyProtection="0"/>
    <xf numFmtId="0" fontId="111" fillId="15" borderId="70" applyNumberFormat="0" applyAlignment="0" applyProtection="0"/>
    <xf numFmtId="0" fontId="61" fillId="29" borderId="77" applyNumberFormat="0" applyAlignment="0" applyProtection="0"/>
    <xf numFmtId="0" fontId="28" fillId="10" borderId="52" applyNumberFormat="0" applyFont="0" applyAlignment="0" applyProtection="0"/>
    <xf numFmtId="0" fontId="57" fillId="28" borderId="70" applyNumberFormat="0" applyAlignment="0" applyProtection="0"/>
    <xf numFmtId="0" fontId="161" fillId="0" borderId="54" applyNumberFormat="0" applyFill="0" applyAlignment="0" applyProtection="0"/>
    <xf numFmtId="0" fontId="58" fillId="29" borderId="51" applyNumberFormat="0" applyAlignment="0" applyProtection="0"/>
    <xf numFmtId="0" fontId="4" fillId="35" borderId="53" applyNumberFormat="0" applyProtection="0">
      <alignment horizontal="left" vertical="center" indent="1"/>
    </xf>
    <xf numFmtId="0" fontId="4" fillId="35" borderId="53" applyNumberFormat="0" applyProtection="0">
      <alignment horizontal="left" vertical="center" indent="1"/>
    </xf>
    <xf numFmtId="0" fontId="4" fillId="31" borderId="53" applyNumberFormat="0" applyProtection="0">
      <alignment horizontal="left" vertical="center" indent="1"/>
    </xf>
    <xf numFmtId="0" fontId="4" fillId="31" borderId="53" applyNumberFormat="0" applyProtection="0">
      <alignment horizontal="left" vertical="center" indent="1"/>
    </xf>
    <xf numFmtId="0" fontId="61" fillId="29" borderId="70" applyNumberFormat="0" applyAlignment="0" applyProtection="0"/>
    <xf numFmtId="0" fontId="161" fillId="0" borderId="73" applyNumberFormat="0" applyFill="0" applyAlignment="0" applyProtection="0"/>
    <xf numFmtId="0" fontId="58" fillId="29" borderId="65" applyNumberFormat="0" applyAlignment="0" applyProtection="0"/>
    <xf numFmtId="0" fontId="58" fillId="29" borderId="65" applyNumberFormat="0" applyAlignment="0" applyProtection="0"/>
    <xf numFmtId="0" fontId="59" fillId="29" borderId="65" applyNumberFormat="0" applyAlignment="0" applyProtection="0"/>
    <xf numFmtId="0" fontId="57" fillId="28" borderId="65" applyNumberFormat="0" applyAlignment="0" applyProtection="0"/>
    <xf numFmtId="0" fontId="111" fillId="12" borderId="70" applyNumberFormat="0" applyAlignment="0" applyProtection="0"/>
    <xf numFmtId="0" fontId="111" fillId="12" borderId="57" applyNumberFormat="0" applyAlignment="0" applyProtection="0"/>
    <xf numFmtId="0" fontId="90" fillId="0" borderId="48">
      <alignment horizontal="left" vertical="center"/>
    </xf>
    <xf numFmtId="0" fontId="31" fillId="10" borderId="66" applyNumberFormat="0" applyFont="0" applyAlignment="0" applyProtection="0"/>
    <xf numFmtId="0" fontId="31" fillId="10" borderId="66" applyNumberFormat="0" applyFont="0" applyAlignment="0" applyProtection="0"/>
    <xf numFmtId="4" fontId="36" fillId="34" borderId="79" applyNumberFormat="0" applyProtection="0">
      <alignment horizontal="left" vertical="center" indent="1"/>
    </xf>
    <xf numFmtId="0" fontId="28" fillId="10" borderId="66" applyNumberFormat="0" applyFont="0" applyAlignment="0" applyProtection="0"/>
    <xf numFmtId="0" fontId="31" fillId="10" borderId="66" applyNumberFormat="0" applyFont="0" applyAlignment="0" applyProtection="0"/>
    <xf numFmtId="4" fontId="36" fillId="37" borderId="79" applyNumberFormat="0" applyProtection="0">
      <alignment horizontal="right" vertical="center"/>
    </xf>
    <xf numFmtId="0" fontId="31" fillId="10" borderId="66" applyNumberFormat="0" applyFont="0" applyAlignment="0" applyProtection="0"/>
    <xf numFmtId="0" fontId="28" fillId="10" borderId="66" applyNumberFormat="0" applyFont="0" applyAlignment="0" applyProtection="0"/>
    <xf numFmtId="0" fontId="31" fillId="10" borderId="66" applyNumberFormat="0" applyFont="0" applyAlignment="0" applyProtection="0"/>
    <xf numFmtId="4" fontId="36" fillId="41" borderId="79" applyNumberFormat="0" applyProtection="0">
      <alignment horizontal="right" vertical="center"/>
    </xf>
    <xf numFmtId="0" fontId="28" fillId="10" borderId="66" applyNumberFormat="0" applyFont="0" applyAlignment="0" applyProtection="0"/>
    <xf numFmtId="0" fontId="28" fillId="10" borderId="66" applyNumberFormat="0" applyFont="0" applyAlignment="0" applyProtection="0"/>
    <xf numFmtId="0" fontId="4" fillId="10" borderId="66" applyNumberFormat="0" applyFont="0" applyAlignment="0" applyProtection="0"/>
    <xf numFmtId="0" fontId="28" fillId="10" borderId="66" applyNumberFormat="0" applyFont="0" applyAlignment="0" applyProtection="0"/>
    <xf numFmtId="0" fontId="28" fillId="10" borderId="66" applyNumberFormat="0" applyFont="0" applyAlignment="0" applyProtection="0"/>
    <xf numFmtId="0" fontId="28" fillId="10" borderId="66" applyNumberFormat="0" applyFont="0" applyAlignment="0" applyProtection="0"/>
    <xf numFmtId="0" fontId="139" fillId="28" borderId="67" applyNumberFormat="0" applyAlignment="0" applyProtection="0"/>
    <xf numFmtId="0" fontId="139" fillId="28" borderId="67" applyNumberFormat="0" applyAlignment="0" applyProtection="0"/>
    <xf numFmtId="0" fontId="140" fillId="29" borderId="67" applyNumberFormat="0" applyAlignment="0" applyProtection="0"/>
    <xf numFmtId="0" fontId="140" fillId="29" borderId="67" applyNumberFormat="0" applyAlignment="0" applyProtection="0"/>
    <xf numFmtId="0" fontId="140" fillId="29" borderId="67" applyNumberFormat="0" applyAlignment="0" applyProtection="0"/>
    <xf numFmtId="0" fontId="139" fillId="28" borderId="67" applyNumberFormat="0" applyAlignment="0" applyProtection="0"/>
    <xf numFmtId="0" fontId="142" fillId="29" borderId="67" applyNumberFormat="0" applyAlignment="0" applyProtection="0"/>
    <xf numFmtId="0" fontId="139" fillId="28" borderId="67" applyNumberFormat="0" applyAlignment="0" applyProtection="0"/>
    <xf numFmtId="0" fontId="139" fillId="28" borderId="67" applyNumberFormat="0" applyAlignment="0" applyProtection="0"/>
    <xf numFmtId="0" fontId="139" fillId="29" borderId="67" applyNumberFormat="0" applyAlignment="0" applyProtection="0"/>
    <xf numFmtId="0" fontId="139" fillId="28" borderId="67" applyNumberFormat="0" applyAlignment="0" applyProtection="0"/>
    <xf numFmtId="0" fontId="139" fillId="28" borderId="67" applyNumberFormat="0" applyAlignment="0" applyProtection="0"/>
    <xf numFmtId="0" fontId="139" fillId="28" borderId="67" applyNumberFormat="0" applyAlignment="0" applyProtection="0"/>
    <xf numFmtId="4" fontId="36" fillId="42" borderId="79" applyNumberFormat="0" applyProtection="0">
      <alignment horizontal="right" vertical="center"/>
    </xf>
    <xf numFmtId="4" fontId="36" fillId="43" borderId="79" applyNumberFormat="0" applyProtection="0">
      <alignment horizontal="right" vertical="center"/>
    </xf>
    <xf numFmtId="4" fontId="36" fillId="48" borderId="79" applyNumberFormat="0" applyProtection="0">
      <alignment horizontal="left" vertical="center" indent="1"/>
    </xf>
    <xf numFmtId="0" fontId="4" fillId="48" borderId="79" applyNumberFormat="0" applyProtection="0">
      <alignment horizontal="left" vertical="center" indent="1"/>
    </xf>
    <xf numFmtId="0" fontId="4" fillId="49" borderId="79" applyNumberFormat="0" applyProtection="0">
      <alignment horizontal="left" vertical="center" indent="1"/>
    </xf>
    <xf numFmtId="0" fontId="4" fillId="49" borderId="79" applyNumberFormat="0" applyProtection="0">
      <alignment horizontal="left" vertical="center" indent="1"/>
    </xf>
    <xf numFmtId="0" fontId="4" fillId="49" borderId="79" applyNumberFormat="0" applyProtection="0">
      <alignment horizontal="left" vertical="center" indent="1"/>
    </xf>
    <xf numFmtId="0" fontId="4" fillId="49" borderId="79" applyNumberFormat="0" applyProtection="0">
      <alignment horizontal="left" vertical="center" indent="1"/>
    </xf>
    <xf numFmtId="0" fontId="4" fillId="31" borderId="79" applyNumberFormat="0" applyProtection="0">
      <alignment horizontal="left" vertical="center" indent="1"/>
    </xf>
    <xf numFmtId="0" fontId="4" fillId="31" borderId="79" applyNumberFormat="0" applyProtection="0">
      <alignment horizontal="left" vertical="center" indent="1"/>
    </xf>
    <xf numFmtId="0" fontId="4" fillId="35" borderId="79" applyNumberFormat="0" applyProtection="0">
      <alignment horizontal="left" vertical="center" indent="1"/>
    </xf>
    <xf numFmtId="0" fontId="4" fillId="35" borderId="79" applyNumberFormat="0" applyProtection="0">
      <alignment horizontal="left" vertical="center" indent="1"/>
    </xf>
    <xf numFmtId="4" fontId="36" fillId="33" borderId="79" applyNumberFormat="0" applyProtection="0">
      <alignment vertical="center"/>
    </xf>
    <xf numFmtId="4" fontId="36" fillId="33" borderId="79" applyNumberFormat="0" applyProtection="0">
      <alignment vertical="center"/>
    </xf>
    <xf numFmtId="4" fontId="145" fillId="33" borderId="79" applyNumberFormat="0" applyProtection="0">
      <alignment vertical="center"/>
    </xf>
    <xf numFmtId="4" fontId="145" fillId="33" borderId="79" applyNumberFormat="0" applyProtection="0">
      <alignment vertical="center"/>
    </xf>
    <xf numFmtId="4" fontId="36" fillId="33" borderId="79" applyNumberFormat="0" applyProtection="0">
      <alignment horizontal="left" vertical="center" indent="1"/>
    </xf>
    <xf numFmtId="4" fontId="36" fillId="33" borderId="79" applyNumberFormat="0" applyProtection="0">
      <alignment horizontal="left" vertical="center" indent="1"/>
    </xf>
    <xf numFmtId="4" fontId="36" fillId="33" borderId="79" applyNumberFormat="0" applyProtection="0">
      <alignment horizontal="left" vertical="center" indent="1"/>
    </xf>
    <xf numFmtId="4" fontId="36" fillId="33" borderId="79" applyNumberFormat="0" applyProtection="0">
      <alignment horizontal="left" vertical="center" indent="1"/>
    </xf>
    <xf numFmtId="4" fontId="36" fillId="46" borderId="79" applyNumberFormat="0" applyProtection="0">
      <alignment horizontal="right" vertical="center"/>
    </xf>
    <xf numFmtId="4" fontId="145" fillId="46" borderId="79" applyNumberFormat="0" applyProtection="0">
      <alignment horizontal="right" vertical="center"/>
    </xf>
    <xf numFmtId="4" fontId="145" fillId="46" borderId="79" applyNumberFormat="0" applyProtection="0">
      <alignment horizontal="right" vertical="center"/>
    </xf>
    <xf numFmtId="0" fontId="4" fillId="35" borderId="79" applyNumberFormat="0" applyProtection="0">
      <alignment horizontal="left" vertical="center" indent="1"/>
    </xf>
    <xf numFmtId="0" fontId="4" fillId="35" borderId="79" applyNumberFormat="0" applyProtection="0">
      <alignment horizontal="left" vertical="center" indent="1"/>
    </xf>
    <xf numFmtId="0" fontId="4" fillId="35" borderId="79" applyNumberFormat="0" applyProtection="0">
      <alignment horizontal="left" vertical="center" indent="1"/>
    </xf>
    <xf numFmtId="0" fontId="4" fillId="35" borderId="79" applyNumberFormat="0" applyProtection="0">
      <alignment horizontal="left" vertical="center" indent="1"/>
    </xf>
    <xf numFmtId="4" fontId="149" fillId="46" borderId="79" applyNumberFormat="0" applyProtection="0">
      <alignment horizontal="right" vertical="center"/>
    </xf>
    <xf numFmtId="4" fontId="149" fillId="46" borderId="79" applyNumberFormat="0" applyProtection="0">
      <alignment horizontal="right" vertical="center"/>
    </xf>
    <xf numFmtId="0" fontId="161" fillId="0" borderId="80" applyNumberFormat="0" applyFill="0" applyAlignment="0" applyProtection="0"/>
    <xf numFmtId="0" fontId="61" fillId="29" borderId="77" applyNumberFormat="0" applyAlignment="0" applyProtection="0"/>
    <xf numFmtId="0" fontId="61" fillId="29" borderId="77" applyNumberFormat="0" applyAlignment="0" applyProtection="0"/>
    <xf numFmtId="4" fontId="36" fillId="38" borderId="67" applyNumberFormat="0" applyProtection="0">
      <alignment horizontal="right" vertical="center"/>
    </xf>
    <xf numFmtId="0" fontId="57" fillId="28" borderId="51" applyNumberFormat="0" applyAlignment="0" applyProtection="0"/>
    <xf numFmtId="0" fontId="139" fillId="29" borderId="79" applyNumberFormat="0" applyAlignment="0" applyProtection="0"/>
    <xf numFmtId="0" fontId="111" fillId="12" borderId="65" applyNumberFormat="0" applyAlignment="0" applyProtection="0"/>
    <xf numFmtId="0" fontId="28" fillId="10" borderId="71" applyNumberFormat="0" applyFont="0" applyAlignment="0" applyProtection="0"/>
    <xf numFmtId="0" fontId="111" fillId="12" borderId="65" applyNumberFormat="0" applyAlignment="0" applyProtection="0"/>
    <xf numFmtId="0" fontId="111" fillId="12" borderId="65" applyNumberFormat="0" applyAlignment="0" applyProtection="0"/>
    <xf numFmtId="0" fontId="111" fillId="12" borderId="65" applyNumberFormat="0" applyAlignment="0" applyProtection="0"/>
    <xf numFmtId="0" fontId="111" fillId="12" borderId="65" applyNumberFormat="0" applyAlignment="0" applyProtection="0"/>
    <xf numFmtId="0" fontId="112" fillId="12" borderId="70" applyNumberFormat="0" applyAlignment="0" applyProtection="0"/>
    <xf numFmtId="0" fontId="28" fillId="10" borderId="78" applyNumberFormat="0" applyFont="0" applyAlignment="0" applyProtection="0"/>
    <xf numFmtId="0" fontId="31" fillId="10" borderId="78" applyNumberFormat="0" applyFont="0" applyAlignment="0" applyProtection="0"/>
    <xf numFmtId="0" fontId="28" fillId="10" borderId="78" applyNumberFormat="0" applyFont="0" applyAlignment="0" applyProtection="0"/>
    <xf numFmtId="0" fontId="31" fillId="10" borderId="78" applyNumberFormat="0" applyFont="0" applyAlignment="0" applyProtection="0"/>
    <xf numFmtId="0" fontId="28" fillId="10" borderId="78" applyNumberFormat="0" applyFont="0" applyAlignment="0" applyProtection="0"/>
    <xf numFmtId="0" fontId="28" fillId="10" borderId="78" applyNumberFormat="0" applyFont="0" applyAlignment="0" applyProtection="0"/>
    <xf numFmtId="0" fontId="139" fillId="28" borderId="79" applyNumberFormat="0" applyAlignment="0" applyProtection="0"/>
    <xf numFmtId="0" fontId="139" fillId="28" borderId="79" applyNumberFormat="0" applyAlignment="0" applyProtection="0"/>
    <xf numFmtId="0" fontId="140" fillId="29" borderId="79" applyNumberFormat="0" applyAlignment="0" applyProtection="0"/>
    <xf numFmtId="0" fontId="140" fillId="29" borderId="79" applyNumberFormat="0" applyAlignment="0" applyProtection="0"/>
    <xf numFmtId="0" fontId="139" fillId="28" borderId="79" applyNumberFormat="0" applyAlignment="0" applyProtection="0"/>
    <xf numFmtId="0" fontId="140" fillId="29" borderId="79" applyNumberFormat="0" applyAlignment="0" applyProtection="0"/>
    <xf numFmtId="0" fontId="139" fillId="28" borderId="79" applyNumberFormat="0" applyAlignment="0" applyProtection="0"/>
    <xf numFmtId="0" fontId="139" fillId="28" borderId="79" applyNumberFormat="0" applyAlignment="0" applyProtection="0"/>
    <xf numFmtId="0" fontId="139" fillId="28" borderId="79" applyNumberFormat="0" applyAlignment="0" applyProtection="0"/>
    <xf numFmtId="0" fontId="139" fillId="29" borderId="79" applyNumberFormat="0" applyAlignment="0" applyProtection="0"/>
    <xf numFmtId="0" fontId="139" fillId="28" borderId="79" applyNumberFormat="0" applyAlignment="0" applyProtection="0"/>
    <xf numFmtId="0" fontId="139" fillId="28" borderId="79" applyNumberFormat="0" applyAlignment="0" applyProtection="0"/>
    <xf numFmtId="0" fontId="139" fillId="28" borderId="79" applyNumberFormat="0" applyAlignment="0" applyProtection="0"/>
    <xf numFmtId="0" fontId="139" fillId="28" borderId="79" applyNumberFormat="0" applyAlignment="0" applyProtection="0"/>
    <xf numFmtId="0" fontId="162" fillId="0" borderId="61" applyNumberFormat="0" applyFill="0" applyAlignment="0" applyProtection="0"/>
    <xf numFmtId="0" fontId="139" fillId="29" borderId="59" applyNumberFormat="0" applyAlignment="0" applyProtection="0"/>
    <xf numFmtId="0" fontId="139" fillId="29" borderId="59" applyNumberFormat="0" applyAlignment="0" applyProtection="0"/>
    <xf numFmtId="0" fontId="162" fillId="0" borderId="74" applyNumberFormat="0" applyFill="0" applyAlignment="0" applyProtection="0"/>
    <xf numFmtId="0" fontId="4" fillId="35" borderId="67" applyNumberFormat="0" applyProtection="0">
      <alignment horizontal="left" vertical="center" indent="1"/>
    </xf>
    <xf numFmtId="4" fontId="36" fillId="34" borderId="53" applyNumberFormat="0" applyProtection="0">
      <alignment vertical="center"/>
    </xf>
    <xf numFmtId="4" fontId="36" fillId="36" borderId="53" applyNumberFormat="0" applyProtection="0">
      <alignment horizontal="right" vertical="center"/>
    </xf>
    <xf numFmtId="0" fontId="163" fillId="0" borderId="55" applyNumberFormat="0" applyFill="0" applyAlignment="0" applyProtection="0"/>
    <xf numFmtId="0" fontId="57" fillId="28" borderId="77" applyNumberFormat="0" applyAlignment="0" applyProtection="0"/>
    <xf numFmtId="0" fontId="58" fillId="29" borderId="77" applyNumberFormat="0" applyAlignment="0" applyProtection="0"/>
    <xf numFmtId="0" fontId="58" fillId="29" borderId="77" applyNumberFormat="0" applyAlignment="0" applyProtection="0"/>
    <xf numFmtId="0" fontId="57" fillId="28" borderId="77" applyNumberFormat="0" applyAlignment="0" applyProtection="0"/>
    <xf numFmtId="0" fontId="139" fillId="28" borderId="72" applyNumberFormat="0" applyAlignment="0" applyProtection="0"/>
    <xf numFmtId="0" fontId="111" fillId="15" borderId="65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0" fontId="111" fillId="12" borderId="57" applyNumberFormat="0" applyAlignment="0" applyProtection="0"/>
    <xf numFmtId="4" fontId="36" fillId="34" borderId="79" applyNumberFormat="0" applyProtection="0">
      <alignment horizontal="left" vertical="center" indent="1"/>
    </xf>
    <xf numFmtId="0" fontId="161" fillId="0" borderId="80" applyNumberFormat="0" applyFill="0" applyAlignment="0" applyProtection="0"/>
    <xf numFmtId="4" fontId="36" fillId="38" borderId="67" applyNumberFormat="0" applyProtection="0">
      <alignment horizontal="right" vertical="center"/>
    </xf>
    <xf numFmtId="4" fontId="36" fillId="39" borderId="67" applyNumberFormat="0" applyProtection="0">
      <alignment horizontal="right" vertical="center"/>
    </xf>
    <xf numFmtId="4" fontId="36" fillId="39" borderId="67" applyNumberFormat="0" applyProtection="0">
      <alignment horizontal="right" vertical="center"/>
    </xf>
    <xf numFmtId="4" fontId="36" fillId="41" borderId="67" applyNumberFormat="0" applyProtection="0">
      <alignment horizontal="right" vertical="center"/>
    </xf>
    <xf numFmtId="4" fontId="36" fillId="42" borderId="67" applyNumberFormat="0" applyProtection="0">
      <alignment horizontal="right" vertical="center"/>
    </xf>
    <xf numFmtId="4" fontId="36" fillId="46" borderId="67" applyNumberFormat="0" applyProtection="0">
      <alignment horizontal="left" vertical="center" indent="1"/>
    </xf>
    <xf numFmtId="4" fontId="36" fillId="48" borderId="67" applyNumberFormat="0" applyProtection="0">
      <alignment horizontal="left" vertical="center" indent="1"/>
    </xf>
    <xf numFmtId="4" fontId="36" fillId="48" borderId="67" applyNumberFormat="0" applyProtection="0">
      <alignment horizontal="left" vertical="center" indent="1"/>
    </xf>
    <xf numFmtId="0" fontId="4" fillId="48" borderId="67" applyNumberFormat="0" applyProtection="0">
      <alignment horizontal="left" vertical="center" indent="1"/>
    </xf>
    <xf numFmtId="0" fontId="4" fillId="48" borderId="67" applyNumberFormat="0" applyProtection="0">
      <alignment horizontal="left" vertical="center" indent="1"/>
    </xf>
    <xf numFmtId="0" fontId="4" fillId="48" borderId="67" applyNumberFormat="0" applyProtection="0">
      <alignment horizontal="left" vertical="center" indent="1"/>
    </xf>
    <xf numFmtId="0" fontId="4" fillId="48" borderId="67" applyNumberFormat="0" applyProtection="0">
      <alignment horizontal="left" vertical="center" indent="1"/>
    </xf>
    <xf numFmtId="0" fontId="4" fillId="49" borderId="67" applyNumberFormat="0" applyProtection="0">
      <alignment horizontal="left" vertical="center" indent="1"/>
    </xf>
    <xf numFmtId="0" fontId="4" fillId="49" borderId="67" applyNumberFormat="0" applyProtection="0">
      <alignment horizontal="left" vertical="center" indent="1"/>
    </xf>
    <xf numFmtId="0" fontId="4" fillId="49" borderId="67" applyNumberFormat="0" applyProtection="0">
      <alignment horizontal="left" vertical="center" indent="1"/>
    </xf>
    <xf numFmtId="0" fontId="4" fillId="31" borderId="67" applyNumberFormat="0" applyProtection="0">
      <alignment horizontal="left" vertical="center" indent="1"/>
    </xf>
    <xf numFmtId="0" fontId="4" fillId="31" borderId="67" applyNumberFormat="0" applyProtection="0">
      <alignment horizontal="left" vertical="center" indent="1"/>
    </xf>
    <xf numFmtId="0" fontId="4" fillId="31" borderId="67" applyNumberFormat="0" applyProtection="0">
      <alignment horizontal="left" vertical="center" indent="1"/>
    </xf>
    <xf numFmtId="0" fontId="4" fillId="35" borderId="67" applyNumberFormat="0" applyProtection="0">
      <alignment horizontal="left" vertical="center" indent="1"/>
    </xf>
    <xf numFmtId="4" fontId="36" fillId="33" borderId="67" applyNumberFormat="0" applyProtection="0">
      <alignment vertical="center"/>
    </xf>
    <xf numFmtId="4" fontId="36" fillId="33" borderId="67" applyNumberFormat="0" applyProtection="0">
      <alignment vertical="center"/>
    </xf>
    <xf numFmtId="4" fontId="145" fillId="33" borderId="67" applyNumberFormat="0" applyProtection="0">
      <alignment vertical="center"/>
    </xf>
    <xf numFmtId="4" fontId="36" fillId="33" borderId="67" applyNumberFormat="0" applyProtection="0">
      <alignment horizontal="left" vertical="center" indent="1"/>
    </xf>
    <xf numFmtId="4" fontId="36" fillId="33" borderId="67" applyNumberFormat="0" applyProtection="0">
      <alignment horizontal="left" vertical="center" indent="1"/>
    </xf>
    <xf numFmtId="4" fontId="36" fillId="33" borderId="67" applyNumberFormat="0" applyProtection="0">
      <alignment horizontal="left" vertical="center" indent="1"/>
    </xf>
    <xf numFmtId="4" fontId="36" fillId="33" borderId="67" applyNumberFormat="0" applyProtection="0">
      <alignment horizontal="left" vertical="center" indent="1"/>
    </xf>
    <xf numFmtId="4" fontId="145" fillId="46" borderId="67" applyNumberFormat="0" applyProtection="0">
      <alignment horizontal="right" vertical="center"/>
    </xf>
    <xf numFmtId="4" fontId="145" fillId="46" borderId="67" applyNumberFormat="0" applyProtection="0">
      <alignment horizontal="right" vertical="center"/>
    </xf>
    <xf numFmtId="0" fontId="4" fillId="35" borderId="67" applyNumberFormat="0" applyProtection="0">
      <alignment horizontal="left" vertical="center" indent="1"/>
    </xf>
    <xf numFmtId="0" fontId="4" fillId="35" borderId="67" applyNumberFormat="0" applyProtection="0">
      <alignment horizontal="left" vertical="center" indent="1"/>
    </xf>
    <xf numFmtId="4" fontId="145" fillId="33" borderId="67" applyNumberFormat="0" applyProtection="0">
      <alignment vertical="center"/>
    </xf>
    <xf numFmtId="0" fontId="4" fillId="35" borderId="67" applyNumberFormat="0" applyProtection="0">
      <alignment horizontal="left" vertical="center" indent="1"/>
    </xf>
    <xf numFmtId="4" fontId="149" fillId="46" borderId="67" applyNumberFormat="0" applyProtection="0">
      <alignment horizontal="right" vertical="center"/>
    </xf>
    <xf numFmtId="4" fontId="149" fillId="46" borderId="67" applyNumberFormat="0" applyProtection="0">
      <alignment horizontal="right" vertical="center"/>
    </xf>
    <xf numFmtId="0" fontId="161" fillId="0" borderId="68" applyNumberFormat="0" applyFill="0" applyAlignment="0" applyProtection="0"/>
    <xf numFmtId="0" fontId="161" fillId="0" borderId="68" applyNumberFormat="0" applyFill="0" applyAlignment="0" applyProtection="0"/>
    <xf numFmtId="0" fontId="161" fillId="0" borderId="68" applyNumberFormat="0" applyFill="0" applyAlignment="0" applyProtection="0"/>
    <xf numFmtId="0" fontId="162" fillId="0" borderId="69" applyNumberFormat="0" applyFill="0" applyAlignment="0" applyProtection="0"/>
    <xf numFmtId="0" fontId="111" fillId="12" borderId="77" applyNumberFormat="0" applyAlignment="0" applyProtection="0"/>
    <xf numFmtId="0" fontId="4" fillId="10" borderId="78" applyNumberFormat="0" applyFont="0" applyAlignment="0" applyProtection="0"/>
    <xf numFmtId="0" fontId="161" fillId="0" borderId="81" applyNumberFormat="0" applyFill="0" applyAlignment="0" applyProtection="0"/>
    <xf numFmtId="0" fontId="161" fillId="0" borderId="81" applyNumberFormat="0" applyFill="0" applyAlignment="0" applyProtection="0"/>
    <xf numFmtId="0" fontId="161" fillId="0" borderId="69" applyNumberFormat="0" applyFill="0" applyAlignment="0" applyProtection="0"/>
    <xf numFmtId="0" fontId="162" fillId="0" borderId="69" applyNumberFormat="0" applyFill="0" applyAlignment="0" applyProtection="0"/>
    <xf numFmtId="0" fontId="139" fillId="29" borderId="67" applyNumberFormat="0" applyAlignment="0" applyProtection="0"/>
    <xf numFmtId="0" fontId="140" fillId="29" borderId="67" applyNumberFormat="0" applyAlignment="0" applyProtection="0"/>
    <xf numFmtId="0" fontId="4" fillId="10" borderId="66" applyNumberFormat="0" applyFont="0" applyAlignment="0" applyProtection="0"/>
    <xf numFmtId="0" fontId="57" fillId="28" borderId="77" applyNumberFormat="0" applyAlignment="0" applyProtection="0"/>
    <xf numFmtId="0" fontId="28" fillId="10" borderId="78" applyNumberFormat="0" applyFont="0" applyAlignment="0" applyProtection="0"/>
    <xf numFmtId="0" fontId="139" fillId="28" borderId="79" applyNumberFormat="0" applyAlignment="0" applyProtection="0"/>
    <xf numFmtId="0" fontId="112" fillId="12" borderId="77" applyNumberFormat="0" applyAlignment="0" applyProtection="0"/>
    <xf numFmtId="0" fontId="111" fillId="12" borderId="70" applyNumberFormat="0" applyAlignment="0" applyProtection="0"/>
    <xf numFmtId="0" fontId="61" fillId="29" borderId="65" applyNumberFormat="0" applyAlignment="0" applyProtection="0"/>
    <xf numFmtId="0" fontId="161" fillId="0" borderId="73" applyNumberFormat="0" applyFill="0" applyAlignment="0" applyProtection="0"/>
    <xf numFmtId="4" fontId="36" fillId="48" borderId="72" applyNumberFormat="0" applyProtection="0">
      <alignment horizontal="left" vertical="center" indent="1"/>
    </xf>
    <xf numFmtId="4" fontId="36" fillId="43" borderId="72" applyNumberFormat="0" applyProtection="0">
      <alignment horizontal="right" vertical="center"/>
    </xf>
    <xf numFmtId="4" fontId="36" fillId="39" borderId="72" applyNumberFormat="0" applyProtection="0">
      <alignment horizontal="right" vertical="center"/>
    </xf>
    <xf numFmtId="4" fontId="36" fillId="38" borderId="72" applyNumberFormat="0" applyProtection="0">
      <alignment horizontal="right" vertical="center"/>
    </xf>
    <xf numFmtId="0" fontId="28" fillId="10" borderId="71" applyNumberFormat="0" applyFont="0" applyAlignment="0" applyProtection="0"/>
    <xf numFmtId="0" fontId="111" fillId="12" borderId="65" applyNumberFormat="0" applyAlignment="0" applyProtection="0"/>
    <xf numFmtId="0" fontId="31" fillId="10" borderId="78" applyNumberFormat="0" applyFont="0" applyAlignment="0" applyProtection="0"/>
    <xf numFmtId="0" fontId="31" fillId="10" borderId="78" applyNumberFormat="0" applyFont="0" applyAlignment="0" applyProtection="0"/>
    <xf numFmtId="0" fontId="163" fillId="0" borderId="69" applyNumberFormat="0" applyFill="0" applyAlignment="0" applyProtection="0"/>
    <xf numFmtId="0" fontId="31" fillId="10" borderId="66" applyNumberFormat="0" applyFont="0" applyAlignment="0" applyProtection="0"/>
    <xf numFmtId="0" fontId="161" fillId="0" borderId="69" applyNumberFormat="0" applyFill="0" applyAlignment="0" applyProtection="0"/>
    <xf numFmtId="0" fontId="57" fillId="28" borderId="65" applyNumberFormat="0" applyAlignment="0" applyProtection="0"/>
    <xf numFmtId="0" fontId="4" fillId="35" borderId="67" applyNumberFormat="0" applyProtection="0">
      <alignment horizontal="left" vertical="center" indent="1"/>
    </xf>
    <xf numFmtId="0" fontId="4" fillId="35" borderId="67" applyNumberFormat="0" applyProtection="0">
      <alignment horizontal="left" vertical="center" indent="1"/>
    </xf>
    <xf numFmtId="0" fontId="4" fillId="35" borderId="67" applyNumberFormat="0" applyProtection="0">
      <alignment horizontal="left" vertical="center" indent="1"/>
    </xf>
    <xf numFmtId="0" fontId="4" fillId="31" borderId="67" applyNumberFormat="0" applyProtection="0">
      <alignment horizontal="left" vertical="center" indent="1"/>
    </xf>
    <xf numFmtId="0" fontId="161" fillId="0" borderId="80" applyNumberFormat="0" applyFill="0" applyAlignment="0" applyProtection="0"/>
    <xf numFmtId="0" fontId="161" fillId="0" borderId="80" applyNumberFormat="0" applyFill="0" applyAlignment="0" applyProtection="0"/>
    <xf numFmtId="0" fontId="57" fillId="28" borderId="70" applyNumberFormat="0" applyAlignment="0" applyProtection="0"/>
    <xf numFmtId="0" fontId="57" fillId="28" borderId="70" applyNumberFormat="0" applyAlignment="0" applyProtection="0"/>
    <xf numFmtId="0" fontId="164" fillId="0" borderId="81" applyNumberFormat="0" applyFill="0" applyAlignment="0" applyProtection="0"/>
    <xf numFmtId="0" fontId="163" fillId="0" borderId="81" applyNumberFormat="0" applyFill="0" applyAlignment="0" applyProtection="0"/>
    <xf numFmtId="0" fontId="162" fillId="0" borderId="81" applyNumberFormat="0" applyFill="0" applyAlignment="0" applyProtection="0"/>
    <xf numFmtId="0" fontId="161" fillId="0" borderId="80" applyNumberFormat="0" applyFill="0" applyAlignment="0" applyProtection="0"/>
    <xf numFmtId="0" fontId="4" fillId="31" borderId="79" applyNumberFormat="0" applyProtection="0">
      <alignment horizontal="left" vertical="center" indent="1"/>
    </xf>
    <xf numFmtId="0" fontId="111" fillId="12" borderId="70" applyNumberFormat="0" applyAlignment="0" applyProtection="0"/>
    <xf numFmtId="0" fontId="111" fillId="15" borderId="77" applyNumberFormat="0" applyAlignment="0" applyProtection="0"/>
    <xf numFmtId="0" fontId="90" fillId="0" borderId="62">
      <alignment horizontal="left" vertical="center"/>
    </xf>
    <xf numFmtId="0" fontId="90" fillId="0" borderId="62">
      <alignment horizontal="left" vertical="center"/>
    </xf>
    <xf numFmtId="0" fontId="58" fillId="29" borderId="77" applyNumberFormat="0" applyAlignment="0" applyProtection="0"/>
    <xf numFmtId="0" fontId="57" fillId="28" borderId="65" applyNumberFormat="0" applyAlignment="0" applyProtection="0"/>
    <xf numFmtId="0" fontId="161" fillId="0" borderId="74" applyNumberFormat="0" applyFill="0" applyAlignment="0" applyProtection="0"/>
    <xf numFmtId="0" fontId="139" fillId="29" borderId="72" applyNumberFormat="0" applyAlignment="0" applyProtection="0"/>
    <xf numFmtId="4" fontId="36" fillId="34" borderId="67" applyNumberFormat="0" applyProtection="0">
      <alignment vertical="center"/>
    </xf>
    <xf numFmtId="4" fontId="145" fillId="34" borderId="67" applyNumberFormat="0" applyProtection="0">
      <alignment vertical="center"/>
    </xf>
    <xf numFmtId="4" fontId="36" fillId="37" borderId="67" applyNumberFormat="0" applyProtection="0">
      <alignment horizontal="right" vertical="center"/>
    </xf>
    <xf numFmtId="0" fontId="58" fillId="29" borderId="77" applyNumberFormat="0" applyAlignment="0" applyProtection="0"/>
    <xf numFmtId="0" fontId="161" fillId="0" borderId="68" applyNumberFormat="0" applyFill="0" applyAlignment="0" applyProtection="0"/>
    <xf numFmtId="0" fontId="28" fillId="10" borderId="78" applyNumberFormat="0" applyFont="0" applyAlignment="0" applyProtection="0"/>
    <xf numFmtId="0" fontId="28" fillId="10" borderId="78" applyNumberFormat="0" applyFont="0" applyAlignment="0" applyProtection="0"/>
    <xf numFmtId="0" fontId="4" fillId="10" borderId="78" applyNumberFormat="0" applyFont="0" applyAlignment="0" applyProtection="0"/>
    <xf numFmtId="0" fontId="28" fillId="10" borderId="78" applyNumberFormat="0" applyFont="0" applyAlignment="0" applyProtection="0"/>
    <xf numFmtId="0" fontId="111" fillId="12" borderId="70" applyNumberFormat="0" applyAlignment="0" applyProtection="0"/>
    <xf numFmtId="0" fontId="111" fillId="12" borderId="70" applyNumberFormat="0" applyAlignment="0" applyProtection="0"/>
    <xf numFmtId="0" fontId="111" fillId="12" borderId="70" applyNumberFormat="0" applyAlignment="0" applyProtection="0"/>
    <xf numFmtId="0" fontId="111" fillId="12" borderId="70" applyNumberFormat="0" applyAlignment="0" applyProtection="0"/>
    <xf numFmtId="0" fontId="111" fillId="12" borderId="70" applyNumberFormat="0" applyAlignment="0" applyProtection="0"/>
    <xf numFmtId="0" fontId="111" fillId="12" borderId="70" applyNumberFormat="0" applyAlignment="0" applyProtection="0"/>
    <xf numFmtId="0" fontId="111" fillId="12" borderId="70" applyNumberFormat="0" applyAlignment="0" applyProtection="0"/>
    <xf numFmtId="0" fontId="111" fillId="12" borderId="77" applyNumberFormat="0" applyAlignment="0" applyProtection="0"/>
    <xf numFmtId="0" fontId="111" fillId="12" borderId="77" applyNumberFormat="0" applyAlignment="0" applyProtection="0"/>
    <xf numFmtId="0" fontId="111" fillId="12" borderId="77" applyNumberFormat="0" applyAlignment="0" applyProtection="0"/>
    <xf numFmtId="0" fontId="111" fillId="12" borderId="77" applyNumberFormat="0" applyAlignment="0" applyProtection="0"/>
    <xf numFmtId="0" fontId="111" fillId="12" borderId="77" applyNumberFormat="0" applyAlignment="0" applyProtection="0"/>
    <xf numFmtId="0" fontId="111" fillId="12" borderId="77" applyNumberFormat="0" applyAlignment="0" applyProtection="0"/>
    <xf numFmtId="0" fontId="111" fillId="12" borderId="77" applyNumberFormat="0" applyAlignment="0" applyProtection="0"/>
    <xf numFmtId="0" fontId="111" fillId="12" borderId="77" applyNumberFormat="0" applyAlignment="0" applyProtection="0"/>
  </cellStyleXfs>
  <cellXfs count="385">
    <xf numFmtId="0" fontId="0" fillId="0" borderId="0" xfId="0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37" fontId="8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13" fillId="0" borderId="0" xfId="0" applyFont="1"/>
    <xf numFmtId="0" fontId="15" fillId="0" borderId="0" xfId="0" applyFont="1"/>
    <xf numFmtId="164" fontId="6" fillId="0" borderId="0" xfId="0" applyNumberFormat="1" applyFont="1"/>
    <xf numFmtId="164" fontId="6" fillId="0" borderId="1" xfId="0" applyNumberFormat="1" applyFont="1" applyBorder="1"/>
    <xf numFmtId="37" fontId="10" fillId="0" borderId="0" xfId="0" applyNumberFormat="1" applyFont="1" applyAlignment="1">
      <alignment horizontal="right"/>
    </xf>
    <xf numFmtId="37" fontId="10" fillId="0" borderId="0" xfId="0" applyNumberFormat="1" applyFont="1"/>
    <xf numFmtId="0" fontId="9" fillId="0" borderId="0" xfId="0" applyFont="1"/>
    <xf numFmtId="43" fontId="9" fillId="0" borderId="0" xfId="1" applyFont="1" applyFill="1" applyBorder="1" applyAlignment="1"/>
    <xf numFmtId="49" fontId="5" fillId="0" borderId="0" xfId="0" applyNumberFormat="1" applyFont="1"/>
    <xf numFmtId="49" fontId="14" fillId="0" borderId="0" xfId="0" applyNumberFormat="1" applyFont="1" applyAlignment="1">
      <alignment horizontal="center"/>
    </xf>
    <xf numFmtId="0" fontId="12" fillId="0" borderId="0" xfId="0" applyFont="1"/>
    <xf numFmtId="49" fontId="8" fillId="0" borderId="0" xfId="0" applyNumberFormat="1" applyFont="1"/>
    <xf numFmtId="49" fontId="15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9" fontId="9" fillId="0" borderId="0" xfId="0" applyNumberFormat="1" applyFont="1"/>
    <xf numFmtId="49" fontId="16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9" fontId="13" fillId="0" borderId="0" xfId="0" applyNumberFormat="1" applyFont="1"/>
    <xf numFmtId="49" fontId="10" fillId="0" borderId="0" xfId="0" applyNumberFormat="1" applyFont="1"/>
    <xf numFmtId="37" fontId="8" fillId="0" borderId="1" xfId="0" applyNumberFormat="1" applyFont="1" applyBorder="1" applyAlignment="1">
      <alignment horizontal="right"/>
    </xf>
    <xf numFmtId="49" fontId="6" fillId="0" borderId="0" xfId="0" applyNumberFormat="1" applyFont="1"/>
    <xf numFmtId="37" fontId="6" fillId="0" borderId="0" xfId="0" applyNumberFormat="1" applyFont="1" applyAlignment="1">
      <alignment horizontal="right"/>
    </xf>
    <xf numFmtId="37" fontId="6" fillId="0" borderId="1" xfId="0" applyNumberFormat="1" applyFont="1" applyBorder="1" applyAlignment="1">
      <alignment horizontal="right"/>
    </xf>
    <xf numFmtId="37" fontId="8" fillId="0" borderId="2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right"/>
    </xf>
    <xf numFmtId="164" fontId="6" fillId="0" borderId="1" xfId="0" applyNumberFormat="1" applyFont="1" applyBorder="1" applyAlignment="1">
      <alignment horizontal="right"/>
    </xf>
    <xf numFmtId="37" fontId="8" fillId="0" borderId="4" xfId="0" applyNumberFormat="1" applyFont="1" applyBorder="1" applyAlignment="1">
      <alignment horizontal="right"/>
    </xf>
    <xf numFmtId="165" fontId="8" fillId="0" borderId="0" xfId="0" applyNumberFormat="1" applyFont="1"/>
    <xf numFmtId="165" fontId="8" fillId="0" borderId="2" xfId="0" applyNumberFormat="1" applyFont="1" applyBorder="1" applyAlignment="1">
      <alignment horizontal="right"/>
    </xf>
    <xf numFmtId="37" fontId="6" fillId="0" borderId="0" xfId="0" applyNumberFormat="1" applyFont="1"/>
    <xf numFmtId="37" fontId="9" fillId="0" borderId="0" xfId="0" applyNumberFormat="1" applyFont="1"/>
    <xf numFmtId="0" fontId="0" fillId="0" borderId="0" xfId="0" applyAlignment="1">
      <alignment horizontal="center"/>
    </xf>
    <xf numFmtId="37" fontId="0" fillId="0" borderId="0" xfId="0" applyNumberFormat="1" applyAlignment="1">
      <alignment horizontal="center"/>
    </xf>
    <xf numFmtId="37" fontId="6" fillId="0" borderId="0" xfId="0" applyNumberFormat="1" applyFont="1" applyAlignment="1">
      <alignment horizontal="center"/>
    </xf>
    <xf numFmtId="37" fontId="0" fillId="0" borderId="0" xfId="0" applyNumberFormat="1"/>
    <xf numFmtId="37" fontId="0" fillId="0" borderId="0" xfId="0" applyNumberFormat="1" applyAlignment="1">
      <alignment horizontal="right"/>
    </xf>
    <xf numFmtId="49" fontId="0" fillId="0" borderId="0" xfId="0" applyNumberFormat="1"/>
    <xf numFmtId="41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6" fillId="2" borderId="0" xfId="0" applyFont="1" applyFill="1"/>
    <xf numFmtId="0" fontId="9" fillId="2" borderId="0" xfId="0" applyFont="1" applyFill="1"/>
    <xf numFmtId="49" fontId="0" fillId="0" borderId="0" xfId="0" applyNumberFormat="1" applyAlignment="1">
      <alignment horizontal="left" indent="1"/>
    </xf>
    <xf numFmtId="164" fontId="6" fillId="0" borderId="2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166" fontId="6" fillId="0" borderId="0" xfId="5" applyNumberFormat="1" applyFont="1" applyFill="1" applyAlignment="1">
      <alignment horizontal="center"/>
    </xf>
    <xf numFmtId="166" fontId="0" fillId="0" borderId="0" xfId="5" quotePrefix="1" applyNumberFormat="1" applyFont="1" applyFill="1" applyAlignment="1">
      <alignment horizontal="center"/>
    </xf>
    <xf numFmtId="43" fontId="6" fillId="0" borderId="0" xfId="5" applyFont="1" applyFill="1" applyBorder="1" applyAlignment="1">
      <alignment horizontal="center"/>
    </xf>
    <xf numFmtId="166" fontId="0" fillId="0" borderId="0" xfId="5" applyNumberFormat="1" applyFont="1" applyFill="1" applyBorder="1" applyAlignment="1">
      <alignment horizontal="center"/>
    </xf>
    <xf numFmtId="166" fontId="0" fillId="0" borderId="1" xfId="5" quotePrefix="1" applyNumberFormat="1" applyFont="1" applyFill="1" applyBorder="1" applyAlignment="1">
      <alignment horizontal="center"/>
    </xf>
    <xf numFmtId="43" fontId="0" fillId="0" borderId="0" xfId="5" quotePrefix="1" applyFont="1" applyFill="1" applyBorder="1" applyAlignment="1">
      <alignment horizontal="center"/>
    </xf>
    <xf numFmtId="166" fontId="6" fillId="0" borderId="1" xfId="5" quotePrefix="1" applyNumberFormat="1" applyFont="1" applyFill="1" applyBorder="1" applyAlignment="1">
      <alignment horizontal="center"/>
    </xf>
    <xf numFmtId="166" fontId="0" fillId="0" borderId="1" xfId="5" quotePrefix="1" applyNumberFormat="1" applyFont="1" applyFill="1" applyBorder="1" applyAlignment="1">
      <alignment horizontal="left" indent="4"/>
    </xf>
    <xf numFmtId="166" fontId="0" fillId="0" borderId="1" xfId="5" quotePrefix="1" applyNumberFormat="1" applyFont="1" applyFill="1" applyBorder="1" applyAlignment="1">
      <alignment horizontal="left" indent="6"/>
    </xf>
    <xf numFmtId="166" fontId="0" fillId="0" borderId="1" xfId="5" quotePrefix="1" applyNumberFormat="1" applyFont="1" applyFill="1" applyBorder="1" applyAlignment="1">
      <alignment horizontal="left" indent="3"/>
    </xf>
    <xf numFmtId="166" fontId="8" fillId="0" borderId="1" xfId="5" quotePrefix="1" applyNumberFormat="1" applyFont="1" applyFill="1" applyBorder="1" applyAlignment="1">
      <alignment horizontal="center"/>
    </xf>
    <xf numFmtId="166" fontId="8" fillId="0" borderId="2" xfId="5" applyNumberFormat="1" applyFont="1" applyFill="1" applyBorder="1" applyAlignment="1">
      <alignment horizontal="right"/>
    </xf>
    <xf numFmtId="166" fontId="8" fillId="0" borderId="0" xfId="5" applyNumberFormat="1" applyFont="1" applyFill="1" applyBorder="1" applyAlignment="1">
      <alignment horizontal="right"/>
    </xf>
    <xf numFmtId="43" fontId="6" fillId="0" borderId="0" xfId="5" applyFont="1" applyFill="1" applyBorder="1" applyAlignment="1">
      <alignment horizontal="right"/>
    </xf>
    <xf numFmtId="166" fontId="8" fillId="0" borderId="4" xfId="5" applyNumberFormat="1" applyFont="1" applyFill="1" applyBorder="1" applyAlignment="1">
      <alignment horizontal="right"/>
    </xf>
    <xf numFmtId="164" fontId="0" fillId="0" borderId="0" xfId="0" applyNumberFormat="1" applyAlignment="1">
      <alignment horizontal="right"/>
    </xf>
    <xf numFmtId="166" fontId="9" fillId="0" borderId="0" xfId="0" applyNumberFormat="1" applyFont="1"/>
    <xf numFmtId="164" fontId="0" fillId="0" borderId="0" xfId="0" applyNumberFormat="1"/>
    <xf numFmtId="166" fontId="6" fillId="0" borderId="0" xfId="0" applyNumberFormat="1" applyFont="1"/>
    <xf numFmtId="0" fontId="0" fillId="0" borderId="0" xfId="0" applyAlignment="1">
      <alignment horizontal="left"/>
    </xf>
    <xf numFmtId="43" fontId="0" fillId="0" borderId="1" xfId="5" applyFont="1" applyFill="1" applyBorder="1" applyAlignment="1">
      <alignment horizontal="center"/>
    </xf>
    <xf numFmtId="43" fontId="0" fillId="0" borderId="1" xfId="5" applyFont="1" applyFill="1" applyBorder="1" applyAlignment="1">
      <alignment horizontal="left" indent="3"/>
    </xf>
    <xf numFmtId="166" fontId="0" fillId="0" borderId="0" xfId="5" applyNumberFormat="1" applyFont="1" applyFill="1" applyAlignment="1">
      <alignment horizontal="center"/>
    </xf>
    <xf numFmtId="43" fontId="8" fillId="0" borderId="0" xfId="1" applyFont="1" applyFill="1" applyBorder="1" applyAlignment="1">
      <alignment horizontal="right"/>
    </xf>
    <xf numFmtId="0" fontId="9" fillId="0" borderId="1" xfId="0" applyFont="1" applyBorder="1"/>
    <xf numFmtId="164" fontId="0" fillId="0" borderId="0" xfId="0" applyNumberFormat="1" applyAlignment="1">
      <alignment horizontal="center"/>
    </xf>
    <xf numFmtId="41" fontId="0" fillId="0" borderId="0" xfId="0" applyNumberFormat="1" applyAlignment="1">
      <alignment horizontal="center"/>
    </xf>
    <xf numFmtId="37" fontId="0" fillId="0" borderId="1" xfId="0" applyNumberFormat="1" applyBorder="1" applyAlignment="1">
      <alignment horizontal="right"/>
    </xf>
    <xf numFmtId="164" fontId="0" fillId="0" borderId="1" xfId="0" applyNumberFormat="1" applyBorder="1"/>
    <xf numFmtId="166" fontId="6" fillId="0" borderId="0" xfId="1" applyNumberFormat="1" applyFont="1" applyAlignment="1">
      <alignment horizontal="center"/>
    </xf>
    <xf numFmtId="37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43" fontId="6" fillId="0" borderId="0" xfId="1" applyFont="1" applyFill="1" applyBorder="1" applyAlignment="1"/>
    <xf numFmtId="43" fontId="9" fillId="0" borderId="6" xfId="1" applyFont="1" applyFill="1" applyBorder="1" applyAlignment="1"/>
    <xf numFmtId="37" fontId="0" fillId="4" borderId="0" xfId="0" applyNumberFormat="1" applyFill="1" applyAlignment="1">
      <alignment horizontal="right"/>
    </xf>
    <xf numFmtId="164" fontId="6" fillId="4" borderId="1" xfId="0" applyNumberFormat="1" applyFont="1" applyFill="1" applyBorder="1" applyAlignment="1">
      <alignment horizontal="right"/>
    </xf>
    <xf numFmtId="166" fontId="6" fillId="3" borderId="1" xfId="5" quotePrefix="1" applyNumberFormat="1" applyFont="1" applyFill="1" applyBorder="1" applyAlignment="1">
      <alignment horizontal="center"/>
    </xf>
    <xf numFmtId="3" fontId="9" fillId="0" borderId="0" xfId="0" applyNumberFormat="1" applyFont="1"/>
    <xf numFmtId="49" fontId="19" fillId="0" borderId="0" xfId="0" applyNumberFormat="1" applyFont="1"/>
    <xf numFmtId="49" fontId="20" fillId="0" borderId="0" xfId="0" applyNumberFormat="1" applyFont="1" applyAlignment="1">
      <alignment horizontal="center"/>
    </xf>
    <xf numFmtId="37" fontId="19" fillId="0" borderId="0" xfId="0" applyNumberFormat="1" applyFont="1" applyAlignment="1">
      <alignment horizontal="right"/>
    </xf>
    <xf numFmtId="0" fontId="21" fillId="0" borderId="0" xfId="0" applyFont="1"/>
    <xf numFmtId="166" fontId="19" fillId="3" borderId="0" xfId="5" applyNumberFormat="1" applyFont="1" applyFill="1" applyAlignment="1">
      <alignment horizontal="center"/>
    </xf>
    <xf numFmtId="166" fontId="19" fillId="0" borderId="0" xfId="5" applyNumberFormat="1" applyFont="1" applyFill="1" applyAlignment="1">
      <alignment horizontal="center"/>
    </xf>
    <xf numFmtId="0" fontId="19" fillId="0" borderId="0" xfId="0" applyFont="1"/>
    <xf numFmtId="166" fontId="8" fillId="0" borderId="0" xfId="1" applyNumberFormat="1" applyFont="1" applyFill="1" applyBorder="1" applyAlignment="1">
      <alignment horizontal="right"/>
    </xf>
    <xf numFmtId="49" fontId="0" fillId="0" borderId="0" xfId="0" applyNumberFormat="1" applyAlignment="1">
      <alignment horizontal="center"/>
    </xf>
    <xf numFmtId="41" fontId="8" fillId="0" borderId="0" xfId="5" applyNumberFormat="1" applyFont="1" applyFill="1" applyBorder="1" applyAlignment="1">
      <alignment horizontal="right"/>
    </xf>
    <xf numFmtId="164" fontId="8" fillId="0" borderId="0" xfId="0" applyNumberFormat="1" applyFont="1"/>
    <xf numFmtId="164" fontId="8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/>
    </xf>
    <xf numFmtId="166" fontId="0" fillId="0" borderId="0" xfId="1" applyNumberFormat="1" applyFont="1" applyFill="1" applyAlignment="1">
      <alignment horizontal="center"/>
    </xf>
    <xf numFmtId="37" fontId="8" fillId="0" borderId="0" xfId="0" applyNumberFormat="1" applyFont="1"/>
    <xf numFmtId="166" fontId="6" fillId="0" borderId="0" xfId="1" applyNumberFormat="1" applyFont="1" applyFill="1" applyBorder="1" applyAlignment="1">
      <alignment horizontal="right"/>
    </xf>
    <xf numFmtId="0" fontId="23" fillId="0" borderId="0" xfId="6" applyFont="1"/>
    <xf numFmtId="0" fontId="5" fillId="0" borderId="0" xfId="6" applyFont="1" applyAlignment="1">
      <alignment horizontal="center"/>
    </xf>
    <xf numFmtId="0" fontId="5" fillId="0" borderId="0" xfId="6" applyFont="1"/>
    <xf numFmtId="168" fontId="23" fillId="0" borderId="0" xfId="7" applyNumberFormat="1" applyFont="1" applyFill="1"/>
    <xf numFmtId="169" fontId="23" fillId="0" borderId="0" xfId="7" applyNumberFormat="1" applyFont="1" applyFill="1" applyBorder="1"/>
    <xf numFmtId="169" fontId="23" fillId="0" borderId="0" xfId="7" applyNumberFormat="1" applyFont="1" applyFill="1"/>
    <xf numFmtId="168" fontId="23" fillId="0" borderId="5" xfId="7" applyNumberFormat="1" applyFont="1" applyFill="1" applyBorder="1"/>
    <xf numFmtId="168" fontId="23" fillId="0" borderId="1" xfId="7" applyNumberFormat="1" applyFont="1" applyFill="1" applyBorder="1"/>
    <xf numFmtId="168" fontId="23" fillId="0" borderId="0" xfId="7" applyNumberFormat="1" applyFont="1" applyFill="1" applyBorder="1"/>
    <xf numFmtId="168" fontId="5" fillId="0" borderId="3" xfId="7" applyNumberFormat="1" applyFont="1" applyFill="1" applyBorder="1"/>
    <xf numFmtId="169" fontId="5" fillId="0" borderId="0" xfId="7" applyNumberFormat="1" applyFont="1" applyFill="1" applyBorder="1"/>
    <xf numFmtId="41" fontId="23" fillId="0" borderId="0" xfId="7" applyNumberFormat="1" applyFont="1" applyFill="1" applyBorder="1"/>
    <xf numFmtId="41" fontId="23" fillId="0" borderId="0" xfId="7" applyNumberFormat="1" applyFont="1" applyFill="1"/>
    <xf numFmtId="168" fontId="5" fillId="0" borderId="5" xfId="7" applyNumberFormat="1" applyFont="1" applyFill="1" applyBorder="1"/>
    <xf numFmtId="168" fontId="5" fillId="0" borderId="0" xfId="7" applyNumberFormat="1" applyFont="1" applyFill="1"/>
    <xf numFmtId="168" fontId="5" fillId="0" borderId="0" xfId="7" applyNumberFormat="1" applyFont="1" applyFill="1" applyBorder="1"/>
    <xf numFmtId="168" fontId="5" fillId="0" borderId="4" xfId="7" applyNumberFormat="1" applyFont="1" applyFill="1" applyBorder="1"/>
    <xf numFmtId="167" fontId="5" fillId="0" borderId="0" xfId="7" applyFont="1" applyFill="1" applyBorder="1"/>
    <xf numFmtId="0" fontId="23" fillId="0" borderId="0" xfId="6" applyFont="1" applyAlignment="1">
      <alignment horizontal="center"/>
    </xf>
    <xf numFmtId="169" fontId="23" fillId="0" borderId="0" xfId="6" applyNumberFormat="1" applyFont="1"/>
    <xf numFmtId="167" fontId="23" fillId="0" borderId="0" xfId="6" applyNumberFormat="1" applyFont="1"/>
    <xf numFmtId="167" fontId="23" fillId="0" borderId="0" xfId="7" applyFont="1" applyFill="1"/>
    <xf numFmtId="41" fontId="23" fillId="0" borderId="0" xfId="6" applyNumberFormat="1" applyFont="1"/>
    <xf numFmtId="0" fontId="17" fillId="0" borderId="0" xfId="6" applyFont="1"/>
    <xf numFmtId="0" fontId="5" fillId="0" borderId="0" xfId="6" applyFont="1" applyAlignment="1">
      <alignment horizontal="left"/>
    </xf>
    <xf numFmtId="43" fontId="6" fillId="0" borderId="0" xfId="1" applyFont="1" applyFill="1" applyBorder="1" applyAlignment="1">
      <alignment horizontal="right"/>
    </xf>
    <xf numFmtId="43" fontId="0" fillId="0" borderId="0" xfId="1" applyFont="1" applyBorder="1" applyAlignment="1">
      <alignment horizontal="right"/>
    </xf>
    <xf numFmtId="43" fontId="8" fillId="0" borderId="0" xfId="1" applyFont="1" applyBorder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41" fontId="0" fillId="0" borderId="0" xfId="1" applyNumberFormat="1" applyFont="1" applyFill="1" applyBorder="1" applyAlignment="1"/>
    <xf numFmtId="41" fontId="8" fillId="0" borderId="0" xfId="1" applyNumberFormat="1" applyFont="1" applyFill="1" applyBorder="1" applyAlignment="1"/>
    <xf numFmtId="41" fontId="8" fillId="0" borderId="0" xfId="0" applyNumberFormat="1" applyFont="1" applyAlignment="1">
      <alignment horizontal="right"/>
    </xf>
    <xf numFmtId="166" fontId="8" fillId="0" borderId="0" xfId="1" applyNumberFormat="1" applyFont="1" applyBorder="1" applyAlignment="1">
      <alignment horizontal="right"/>
    </xf>
    <xf numFmtId="15" fontId="9" fillId="0" borderId="0" xfId="0" applyNumberFormat="1" applyFont="1"/>
    <xf numFmtId="43" fontId="0" fillId="0" borderId="0" xfId="1" applyFont="1" applyFill="1" applyAlignment="1"/>
    <xf numFmtId="43" fontId="9" fillId="0" borderId="0" xfId="0" applyNumberFormat="1" applyFont="1"/>
    <xf numFmtId="43" fontId="0" fillId="0" borderId="0" xfId="0" applyNumberFormat="1"/>
    <xf numFmtId="166" fontId="0" fillId="0" borderId="0" xfId="1" applyNumberFormat="1" applyFont="1" applyFill="1" applyBorder="1" applyAlignment="1"/>
    <xf numFmtId="43" fontId="0" fillId="0" borderId="1" xfId="1" applyFont="1" applyFill="1" applyBorder="1" applyAlignment="1">
      <alignment horizontal="right"/>
    </xf>
    <xf numFmtId="168" fontId="9" fillId="0" borderId="0" xfId="0" applyNumberFormat="1" applyFont="1"/>
    <xf numFmtId="166" fontId="8" fillId="0" borderId="1" xfId="1" applyNumberFormat="1" applyFont="1" applyFill="1" applyBorder="1" applyAlignment="1">
      <alignment horizontal="right"/>
    </xf>
    <xf numFmtId="166" fontId="8" fillId="0" borderId="0" xfId="1" applyNumberFormat="1" applyFont="1" applyFill="1" applyBorder="1" applyAlignment="1">
      <alignment horizontal="center"/>
    </xf>
    <xf numFmtId="166" fontId="8" fillId="0" borderId="1" xfId="1" applyNumberFormat="1" applyFont="1" applyBorder="1" applyAlignment="1">
      <alignment horizontal="right"/>
    </xf>
    <xf numFmtId="166" fontId="0" fillId="0" borderId="0" xfId="0" applyNumberFormat="1"/>
    <xf numFmtId="166" fontId="8" fillId="0" borderId="1" xfId="1" applyNumberFormat="1" applyFont="1" applyFill="1" applyBorder="1" applyAlignment="1"/>
    <xf numFmtId="43" fontId="0" fillId="0" borderId="0" xfId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43" fontId="199" fillId="0" borderId="0" xfId="1" applyFont="1" applyFill="1" applyBorder="1" applyAlignment="1">
      <alignment horizontal="right"/>
    </xf>
    <xf numFmtId="168" fontId="0" fillId="0" borderId="0" xfId="0" applyNumberFormat="1"/>
    <xf numFmtId="0" fontId="189" fillId="0" borderId="0" xfId="0" applyFont="1"/>
    <xf numFmtId="0" fontId="200" fillId="0" borderId="0" xfId="0" applyFont="1"/>
    <xf numFmtId="0" fontId="15" fillId="0" borderId="0" xfId="0" applyFont="1" applyAlignment="1">
      <alignment horizontal="center"/>
    </xf>
    <xf numFmtId="3" fontId="23" fillId="0" borderId="0" xfId="0" applyNumberFormat="1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43" fontId="8" fillId="0" borderId="0" xfId="1" applyFont="1" applyFill="1" applyAlignment="1">
      <alignment horizontal="right"/>
    </xf>
    <xf numFmtId="166" fontId="0" fillId="0" borderId="0" xfId="0" applyNumberFormat="1" applyAlignment="1">
      <alignment horizontal="center"/>
    </xf>
    <xf numFmtId="49" fontId="201" fillId="0" borderId="0" xfId="0" applyNumberFormat="1" applyFont="1"/>
    <xf numFmtId="0" fontId="203" fillId="0" borderId="0" xfId="0" applyFont="1"/>
    <xf numFmtId="166" fontId="0" fillId="0" borderId="1" xfId="1" applyNumberFormat="1" applyFont="1" applyBorder="1" applyAlignment="1">
      <alignment horizontal="right"/>
    </xf>
    <xf numFmtId="166" fontId="0" fillId="0" borderId="0" xfId="1" applyNumberFormat="1" applyFont="1" applyBorder="1" applyAlignment="1">
      <alignment horizontal="right"/>
    </xf>
    <xf numFmtId="41" fontId="0" fillId="0" borderId="0" xfId="1" applyNumberFormat="1" applyFont="1" applyFill="1" applyBorder="1" applyAlignment="1">
      <alignment horizontal="center"/>
    </xf>
    <xf numFmtId="41" fontId="0" fillId="0" borderId="0" xfId="1" applyNumberFormat="1" applyFont="1" applyFill="1" applyBorder="1" applyAlignment="1">
      <alignment horizontal="center" vertical="center"/>
    </xf>
    <xf numFmtId="41" fontId="8" fillId="0" borderId="0" xfId="1" quotePrefix="1" applyNumberFormat="1" applyFont="1" applyFill="1" applyBorder="1" applyAlignment="1">
      <alignment horizontal="center"/>
    </xf>
    <xf numFmtId="164" fontId="15" fillId="0" borderId="0" xfId="0" applyNumberFormat="1" applyFont="1"/>
    <xf numFmtId="43" fontId="0" fillId="0" borderId="0" xfId="1" applyFont="1" applyFill="1" applyBorder="1" applyAlignment="1"/>
    <xf numFmtId="166" fontId="198" fillId="0" borderId="0" xfId="1" applyNumberFormat="1" applyFont="1" applyFill="1" applyBorder="1" applyAlignment="1">
      <alignment horizontal="right"/>
    </xf>
    <xf numFmtId="166" fontId="8" fillId="0" borderId="0" xfId="0" applyNumberFormat="1" applyFont="1" applyAlignment="1">
      <alignment horizontal="right"/>
    </xf>
    <xf numFmtId="4" fontId="0" fillId="0" borderId="0" xfId="0" applyNumberFormat="1"/>
    <xf numFmtId="0" fontId="23" fillId="0" borderId="0" xfId="0" applyFont="1"/>
    <xf numFmtId="14" fontId="0" fillId="0" borderId="0" xfId="0" applyNumberFormat="1" applyAlignment="1">
      <alignment horizontal="left"/>
    </xf>
    <xf numFmtId="167" fontId="0" fillId="0" borderId="0" xfId="2705" applyFont="1"/>
    <xf numFmtId="167" fontId="0" fillId="0" borderId="0" xfId="0" applyNumberFormat="1"/>
    <xf numFmtId="167" fontId="0" fillId="3" borderId="0" xfId="2705" applyFont="1" applyFill="1"/>
    <xf numFmtId="167" fontId="0" fillId="0" borderId="0" xfId="2705" applyFont="1" applyFill="1"/>
    <xf numFmtId="41" fontId="0" fillId="0" borderId="0" xfId="0" applyNumberFormat="1" applyAlignment="1">
      <alignment horizontal="right"/>
    </xf>
    <xf numFmtId="0" fontId="8" fillId="0" borderId="0" xfId="0" applyFont="1" applyAlignment="1">
      <alignment horizontal="right"/>
    </xf>
    <xf numFmtId="43" fontId="6" fillId="0" borderId="1" xfId="1" applyFont="1" applyFill="1" applyBorder="1" applyAlignment="1"/>
    <xf numFmtId="168" fontId="6" fillId="0" borderId="0" xfId="11" applyNumberFormat="1" applyFont="1" applyFill="1"/>
    <xf numFmtId="169" fontId="6" fillId="0" borderId="0" xfId="11" applyNumberFormat="1" applyFont="1" applyFill="1" applyBorder="1"/>
    <xf numFmtId="43" fontId="6" fillId="0" borderId="0" xfId="1" applyFont="1" applyFill="1" applyBorder="1"/>
    <xf numFmtId="166" fontId="6" fillId="0" borderId="0" xfId="1" applyNumberFormat="1" applyFont="1" applyFill="1"/>
    <xf numFmtId="168" fontId="6" fillId="0" borderId="1" xfId="11" applyNumberFormat="1" applyFont="1" applyFill="1" applyBorder="1"/>
    <xf numFmtId="168" fontId="8" fillId="0" borderId="0" xfId="11" applyNumberFormat="1" applyFont="1" applyFill="1"/>
    <xf numFmtId="168" fontId="6" fillId="0" borderId="0" xfId="11" applyNumberFormat="1" applyFont="1" applyFill="1" applyBorder="1"/>
    <xf numFmtId="169" fontId="6" fillId="0" borderId="0" xfId="11" applyNumberFormat="1" applyFont="1" applyFill="1"/>
    <xf numFmtId="168" fontId="8" fillId="0" borderId="3" xfId="11" applyNumberFormat="1" applyFont="1" applyFill="1" applyBorder="1"/>
    <xf numFmtId="169" fontId="8" fillId="0" borderId="0" xfId="11" applyNumberFormat="1" applyFont="1" applyFill="1" applyBorder="1"/>
    <xf numFmtId="168" fontId="8" fillId="0" borderId="0" xfId="11" applyNumberFormat="1" applyFont="1" applyFill="1" applyBorder="1"/>
    <xf numFmtId="168" fontId="8" fillId="0" borderId="5" xfId="11" applyNumberFormat="1" applyFont="1" applyFill="1" applyBorder="1"/>
    <xf numFmtId="168" fontId="8" fillId="0" borderId="4" xfId="11" applyNumberFormat="1" applyFont="1" applyFill="1" applyBorder="1"/>
    <xf numFmtId="166" fontId="6" fillId="0" borderId="1" xfId="1" quotePrefix="1" applyNumberFormat="1" applyFont="1" applyFill="1" applyBorder="1" applyAlignment="1">
      <alignment horizontal="center"/>
    </xf>
    <xf numFmtId="37" fontId="8" fillId="0" borderId="0" xfId="0" applyNumberFormat="1" applyFont="1" applyAlignment="1">
      <alignment horizontal="center"/>
    </xf>
    <xf numFmtId="37" fontId="8" fillId="0" borderId="0" xfId="0" quotePrefix="1" applyNumberFormat="1" applyFont="1" applyAlignment="1">
      <alignment horizontal="center"/>
    </xf>
    <xf numFmtId="166" fontId="0" fillId="0" borderId="1" xfId="5" applyNumberFormat="1" applyFont="1" applyFill="1" applyBorder="1" applyAlignment="1">
      <alignment horizontal="center"/>
    </xf>
    <xf numFmtId="166" fontId="8" fillId="0" borderId="2" xfId="1" applyNumberFormat="1" applyFont="1" applyFill="1" applyBorder="1" applyAlignment="1">
      <alignment horizontal="right"/>
    </xf>
    <xf numFmtId="37" fontId="0" fillId="0" borderId="0" xfId="0" applyNumberFormat="1" applyAlignment="1">
      <alignment horizontal="center" vertical="center"/>
    </xf>
    <xf numFmtId="41" fontId="8" fillId="0" borderId="0" xfId="5" applyNumberFormat="1" applyFont="1" applyFill="1" applyBorder="1" applyAlignment="1">
      <alignment horizontal="center"/>
    </xf>
    <xf numFmtId="166" fontId="8" fillId="0" borderId="0" xfId="1" quotePrefix="1" applyNumberFormat="1" applyFont="1" applyFill="1" applyBorder="1" applyAlignment="1">
      <alignment horizontal="center"/>
    </xf>
    <xf numFmtId="43" fontId="0" fillId="0" borderId="0" xfId="1" quotePrefix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66" fontId="0" fillId="0" borderId="0" xfId="1" applyNumberFormat="1" applyFont="1" applyFill="1" applyBorder="1" applyAlignment="1">
      <alignment horizontal="right"/>
    </xf>
    <xf numFmtId="166" fontId="0" fillId="0" borderId="1" xfId="1" applyNumberFormat="1" applyFont="1" applyFill="1" applyBorder="1" applyAlignment="1">
      <alignment horizontal="center"/>
    </xf>
    <xf numFmtId="166" fontId="0" fillId="0" borderId="1" xfId="1" applyNumberFormat="1" applyFont="1" applyFill="1" applyBorder="1" applyAlignment="1">
      <alignment horizontal="right"/>
    </xf>
    <xf numFmtId="43" fontId="0" fillId="0" borderId="0" xfId="1" applyFont="1" applyFill="1" applyBorder="1" applyAlignment="1">
      <alignment horizontal="center"/>
    </xf>
    <xf numFmtId="43" fontId="8" fillId="0" borderId="1" xfId="1" quotePrefix="1" applyFont="1" applyFill="1" applyBorder="1" applyAlignment="1">
      <alignment horizontal="center"/>
    </xf>
    <xf numFmtId="43" fontId="8" fillId="0" borderId="0" xfId="1" quotePrefix="1" applyFont="1" applyFill="1" applyBorder="1" applyAlignment="1">
      <alignment horizontal="center"/>
    </xf>
    <xf numFmtId="43" fontId="0" fillId="0" borderId="0" xfId="1" applyFont="1" applyFill="1" applyBorder="1" applyAlignment="1">
      <alignment horizontal="right"/>
    </xf>
    <xf numFmtId="43" fontId="0" fillId="0" borderId="0" xfId="1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/>
    </xf>
    <xf numFmtId="43" fontId="8" fillId="0" borderId="0" xfId="1" applyFont="1" applyFill="1" applyAlignment="1">
      <alignment horizontal="center"/>
    </xf>
    <xf numFmtId="43" fontId="0" fillId="0" borderId="0" xfId="1" applyFont="1" applyFill="1" applyAlignment="1">
      <alignment horizontal="center"/>
    </xf>
    <xf numFmtId="43" fontId="8" fillId="0" borderId="1" xfId="1" quotePrefix="1" applyFont="1" applyFill="1" applyBorder="1" applyAlignment="1">
      <alignment horizontal="right"/>
    </xf>
    <xf numFmtId="43" fontId="8" fillId="0" borderId="3" xfId="1" quotePrefix="1" applyFont="1" applyFill="1" applyBorder="1" applyAlignment="1">
      <alignment horizontal="center"/>
    </xf>
    <xf numFmtId="43" fontId="8" fillId="0" borderId="0" xfId="1" applyFont="1" applyFill="1" applyBorder="1" applyAlignment="1"/>
    <xf numFmtId="166" fontId="0" fillId="0" borderId="0" xfId="1" applyNumberFormat="1" applyFont="1" applyFill="1" applyBorder="1" applyAlignment="1">
      <alignment horizontal="center"/>
    </xf>
    <xf numFmtId="166" fontId="8" fillId="0" borderId="3" xfId="1" applyNumberFormat="1" applyFont="1" applyFill="1" applyBorder="1" applyAlignment="1">
      <alignment horizontal="right"/>
    </xf>
    <xf numFmtId="166" fontId="0" fillId="0" borderId="0" xfId="1" quotePrefix="1" applyNumberFormat="1" applyFont="1" applyFill="1" applyBorder="1" applyAlignment="1">
      <alignment horizontal="center"/>
    </xf>
    <xf numFmtId="166" fontId="0" fillId="0" borderId="1" xfId="1" quotePrefix="1" applyNumberFormat="1" applyFont="1" applyFill="1" applyBorder="1" applyAlignment="1">
      <alignment horizontal="center"/>
    </xf>
    <xf numFmtId="43" fontId="0" fillId="0" borderId="1" xfId="1" quotePrefix="1" applyFont="1" applyFill="1" applyBorder="1" applyAlignment="1">
      <alignment horizontal="center"/>
    </xf>
    <xf numFmtId="166" fontId="8" fillId="0" borderId="1" xfId="1" quotePrefix="1" applyNumberFormat="1" applyFont="1" applyFill="1" applyBorder="1" applyAlignment="1">
      <alignment horizontal="right"/>
    </xf>
    <xf numFmtId="166" fontId="8" fillId="0" borderId="1" xfId="1" quotePrefix="1" applyNumberFormat="1" applyFont="1" applyFill="1" applyBorder="1" applyAlignment="1">
      <alignment horizontal="center"/>
    </xf>
    <xf numFmtId="166" fontId="8" fillId="0" borderId="3" xfId="1" quotePrefix="1" applyNumberFormat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6" fillId="0" borderId="1" xfId="5" applyNumberFormat="1" applyFont="1" applyFill="1" applyBorder="1" applyAlignment="1">
      <alignment horizontal="center"/>
    </xf>
    <xf numFmtId="43" fontId="6" fillId="0" borderId="1" xfId="1" quotePrefix="1" applyFont="1" applyFill="1" applyBorder="1" applyAlignment="1">
      <alignment horizontal="center"/>
    </xf>
    <xf numFmtId="43" fontId="6" fillId="0" borderId="0" xfId="1" quotePrefix="1" applyFont="1" applyFill="1" applyBorder="1" applyAlignment="1">
      <alignment horizontal="center"/>
    </xf>
    <xf numFmtId="168" fontId="0" fillId="0" borderId="0" xfId="11" applyNumberFormat="1" applyFont="1" applyFill="1"/>
    <xf numFmtId="43" fontId="0" fillId="0" borderId="0" xfId="1" applyFont="1" applyFill="1"/>
    <xf numFmtId="43" fontId="189" fillId="0" borderId="0" xfId="1" applyFont="1" applyFill="1" applyBorder="1" applyAlignment="1"/>
    <xf numFmtId="0" fontId="205" fillId="0" borderId="0" xfId="0" applyFont="1" applyAlignment="1">
      <alignment horizontal="center"/>
    </xf>
    <xf numFmtId="166" fontId="206" fillId="0" borderId="0" xfId="0" applyNumberFormat="1" applyFont="1" applyAlignment="1">
      <alignment horizontal="center"/>
    </xf>
    <xf numFmtId="0" fontId="207" fillId="0" borderId="0" xfId="0" applyFont="1"/>
    <xf numFmtId="166" fontId="6" fillId="0" borderId="0" xfId="1" applyNumberFormat="1" applyFont="1" applyFill="1" applyBorder="1" applyAlignment="1"/>
    <xf numFmtId="166" fontId="208" fillId="0" borderId="0" xfId="0" applyNumberFormat="1" applyFont="1"/>
    <xf numFmtId="0" fontId="0" fillId="0" borderId="1" xfId="0" applyBorder="1"/>
    <xf numFmtId="43" fontId="15" fillId="0" borderId="0" xfId="0" applyNumberFormat="1" applyFont="1" applyAlignment="1">
      <alignment horizontal="center"/>
    </xf>
    <xf numFmtId="41" fontId="0" fillId="0" borderId="0" xfId="0" applyNumberFormat="1"/>
    <xf numFmtId="41" fontId="0" fillId="0" borderId="1" xfId="0" applyNumberFormat="1" applyBorder="1" applyAlignment="1">
      <alignment horizontal="right"/>
    </xf>
    <xf numFmtId="166" fontId="8" fillId="0" borderId="48" xfId="1" applyNumberFormat="1" applyFont="1" applyFill="1" applyBorder="1" applyAlignment="1">
      <alignment horizontal="center"/>
    </xf>
    <xf numFmtId="41" fontId="8" fillId="0" borderId="0" xfId="0" quotePrefix="1" applyNumberFormat="1" applyFont="1" applyAlignment="1">
      <alignment horizontal="center"/>
    </xf>
    <xf numFmtId="41" fontId="8" fillId="0" borderId="48" xfId="0" quotePrefix="1" applyNumberFormat="1" applyFont="1" applyBorder="1" applyAlignment="1">
      <alignment horizontal="center"/>
    </xf>
    <xf numFmtId="41" fontId="8" fillId="0" borderId="0" xfId="0" applyNumberFormat="1" applyFont="1"/>
    <xf numFmtId="41" fontId="0" fillId="0" borderId="0" xfId="0" applyNumberFormat="1" applyAlignment="1">
      <alignment horizontal="center" vertical="center"/>
    </xf>
    <xf numFmtId="166" fontId="0" fillId="0" borderId="0" xfId="0" quotePrefix="1" applyNumberFormat="1" applyAlignment="1">
      <alignment horizontal="right"/>
    </xf>
    <xf numFmtId="0" fontId="0" fillId="0" borderId="0" xfId="0" applyAlignment="1">
      <alignment horizontal="left" indent="2"/>
    </xf>
    <xf numFmtId="43" fontId="0" fillId="0" borderId="48" xfId="1" applyFont="1" applyFill="1" applyBorder="1" applyAlignment="1">
      <alignment horizontal="center"/>
    </xf>
    <xf numFmtId="43" fontId="8" fillId="0" borderId="48" xfId="1" applyFont="1" applyFill="1" applyBorder="1" applyAlignment="1">
      <alignment horizontal="right"/>
    </xf>
    <xf numFmtId="41" fontId="8" fillId="0" borderId="48" xfId="1" applyNumberFormat="1" applyFont="1" applyFill="1" applyBorder="1" applyAlignment="1">
      <alignment horizontal="right"/>
    </xf>
    <xf numFmtId="41" fontId="8" fillId="0" borderId="2" xfId="0" applyNumberFormat="1" applyFont="1" applyBorder="1" applyAlignment="1">
      <alignment horizontal="right"/>
    </xf>
    <xf numFmtId="41" fontId="209" fillId="0" borderId="0" xfId="1" applyNumberFormat="1" applyFont="1" applyFill="1" applyBorder="1" applyAlignment="1">
      <alignment horizontal="right"/>
    </xf>
    <xf numFmtId="166" fontId="8" fillId="0" borderId="48" xfId="1" quotePrefix="1" applyNumberFormat="1" applyFont="1" applyFill="1" applyBorder="1" applyAlignment="1">
      <alignment horizontal="center"/>
    </xf>
    <xf numFmtId="166" fontId="8" fillId="0" borderId="2" xfId="1" quotePrefix="1" applyNumberFormat="1" applyFont="1" applyFill="1" applyBorder="1" applyAlignment="1">
      <alignment horizontal="center"/>
    </xf>
    <xf numFmtId="43" fontId="0" fillId="0" borderId="0" xfId="1" applyFont="1" applyAlignment="1">
      <alignment horizontal="right"/>
    </xf>
    <xf numFmtId="43" fontId="8" fillId="0" borderId="48" xfId="1" quotePrefix="1" applyFont="1" applyBorder="1" applyAlignment="1">
      <alignment horizontal="center"/>
    </xf>
    <xf numFmtId="43" fontId="0" fillId="0" borderId="0" xfId="1" applyFont="1" applyAlignment="1">
      <alignment horizontal="center"/>
    </xf>
    <xf numFmtId="43" fontId="0" fillId="0" borderId="0" xfId="1" applyFont="1"/>
    <xf numFmtId="43" fontId="8" fillId="0" borderId="0" xfId="1" applyFont="1" applyAlignment="1">
      <alignment horizontal="center"/>
    </xf>
    <xf numFmtId="43" fontId="8" fillId="0" borderId="0" xfId="1" applyFont="1"/>
    <xf numFmtId="41" fontId="8" fillId="0" borderId="4" xfId="0" applyNumberFormat="1" applyFont="1" applyBorder="1" applyAlignment="1">
      <alignment horizontal="right"/>
    </xf>
    <xf numFmtId="166" fontId="8" fillId="0" borderId="4" xfId="1" applyNumberFormat="1" applyFont="1" applyFill="1" applyBorder="1" applyAlignment="1">
      <alignment horizontal="right"/>
    </xf>
    <xf numFmtId="43" fontId="0" fillId="0" borderId="0" xfId="1" applyFont="1" applyAlignment="1">
      <alignment horizontal="left"/>
    </xf>
    <xf numFmtId="41" fontId="0" fillId="0" borderId="0" xfId="1" applyNumberFormat="1" applyFont="1" applyAlignment="1">
      <alignment horizontal="left"/>
    </xf>
    <xf numFmtId="41" fontId="0" fillId="0" borderId="0" xfId="1" applyNumberFormat="1" applyFont="1" applyFill="1" applyBorder="1" applyAlignment="1">
      <alignment horizontal="left"/>
    </xf>
    <xf numFmtId="41" fontId="0" fillId="0" borderId="0" xfId="1" applyNumberFormat="1" applyFont="1" applyFill="1" applyAlignment="1">
      <alignment horizontal="left"/>
    </xf>
    <xf numFmtId="41" fontId="0" fillId="0" borderId="1" xfId="1" applyNumberFormat="1" applyFont="1" applyFill="1" applyBorder="1" applyAlignment="1">
      <alignment horizontal="left"/>
    </xf>
    <xf numFmtId="166" fontId="8" fillId="0" borderId="48" xfId="1" applyNumberFormat="1" applyFont="1" applyFill="1" applyBorder="1" applyAlignment="1">
      <alignment horizontal="right"/>
    </xf>
    <xf numFmtId="41" fontId="8" fillId="0" borderId="0" xfId="1" applyNumberFormat="1" applyFont="1" applyFill="1" applyBorder="1" applyAlignment="1">
      <alignment horizontal="center"/>
    </xf>
    <xf numFmtId="41" fontId="8" fillId="0" borderId="0" xfId="1" applyNumberFormat="1" applyFont="1"/>
    <xf numFmtId="166" fontId="8" fillId="0" borderId="1" xfId="1" quotePrefix="1" applyNumberFormat="1" applyFont="1" applyBorder="1" applyAlignment="1">
      <alignment horizontal="center"/>
    </xf>
    <xf numFmtId="166" fontId="0" fillId="0" borderId="0" xfId="1" applyNumberFormat="1" applyFont="1" applyAlignment="1">
      <alignment horizontal="left"/>
    </xf>
    <xf numFmtId="242" fontId="0" fillId="0" borderId="0" xfId="0" applyNumberFormat="1"/>
    <xf numFmtId="166" fontId="8" fillId="0" borderId="75" xfId="1" quotePrefix="1" applyNumberFormat="1" applyFont="1" applyFill="1" applyBorder="1" applyAlignment="1">
      <alignment horizontal="center"/>
    </xf>
    <xf numFmtId="166" fontId="0" fillId="0" borderId="0" xfId="1" applyNumberFormat="1" applyFont="1" applyFill="1" applyAlignment="1">
      <alignment horizontal="left"/>
    </xf>
    <xf numFmtId="166" fontId="0" fillId="0" borderId="0" xfId="1" applyNumberFormat="1" applyFont="1" applyFill="1" applyBorder="1" applyAlignment="1">
      <alignment horizontal="left"/>
    </xf>
    <xf numFmtId="166" fontId="0" fillId="0" borderId="1" xfId="1" applyNumberFormat="1" applyFont="1" applyFill="1" applyBorder="1" applyAlignment="1">
      <alignment horizontal="left"/>
    </xf>
    <xf numFmtId="166" fontId="8" fillId="0" borderId="0" xfId="1" applyNumberFormat="1" applyFont="1" applyFill="1" applyBorder="1" applyAlignment="1"/>
    <xf numFmtId="43" fontId="8" fillId="0" borderId="0" xfId="1" quotePrefix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/>
    </xf>
    <xf numFmtId="166" fontId="0" fillId="0" borderId="0" xfId="1" applyNumberFormat="1" applyFont="1" applyAlignment="1">
      <alignment horizontal="right"/>
    </xf>
    <xf numFmtId="0" fontId="17" fillId="0" borderId="0" xfId="0" applyFont="1" applyAlignment="1">
      <alignment horizontal="center"/>
    </xf>
    <xf numFmtId="49" fontId="202" fillId="0" borderId="0" xfId="0" applyNumberFormat="1" applyFont="1" applyAlignment="1">
      <alignment horizontal="center"/>
    </xf>
    <xf numFmtId="243" fontId="0" fillId="0" borderId="0" xfId="0" applyNumberFormat="1"/>
    <xf numFmtId="166" fontId="0" fillId="0" borderId="0" xfId="1" applyNumberFormat="1" applyFont="1" applyFill="1" applyBorder="1" applyAlignment="1">
      <alignment horizontal="center" vertical="center"/>
    </xf>
    <xf numFmtId="166" fontId="0" fillId="0" borderId="0" xfId="1" applyNumberFormat="1" applyFont="1" applyFill="1" applyAlignment="1"/>
    <xf numFmtId="166" fontId="6" fillId="0" borderId="1" xfId="1" applyNumberFormat="1" applyFont="1" applyFill="1" applyBorder="1" applyAlignment="1"/>
    <xf numFmtId="166" fontId="8" fillId="0" borderId="0" xfId="1" applyNumberFormat="1" applyFont="1" applyFill="1"/>
    <xf numFmtId="166" fontId="15" fillId="0" borderId="0" xfId="1" applyNumberFormat="1" applyFont="1" applyFill="1" applyAlignment="1">
      <alignment horizontal="center"/>
    </xf>
    <xf numFmtId="166" fontId="0" fillId="0" borderId="0" xfId="1" applyNumberFormat="1" applyFont="1" applyFill="1"/>
    <xf numFmtId="166" fontId="13" fillId="0" borderId="0" xfId="1" applyNumberFormat="1" applyFont="1" applyFill="1"/>
    <xf numFmtId="166" fontId="8" fillId="0" borderId="0" xfId="1" applyNumberFormat="1" applyFont="1" applyFill="1" applyAlignment="1">
      <alignment horizontal="right"/>
    </xf>
    <xf numFmtId="166" fontId="8" fillId="0" borderId="0" xfId="1" applyNumberFormat="1" applyFont="1" applyFill="1" applyAlignment="1">
      <alignment horizontal="center"/>
    </xf>
    <xf numFmtId="166" fontId="8" fillId="0" borderId="0" xfId="1" quotePrefix="1" applyNumberFormat="1" applyFont="1" applyFill="1" applyAlignment="1">
      <alignment horizontal="center"/>
    </xf>
    <xf numFmtId="166" fontId="0" fillId="0" borderId="0" xfId="1" applyNumberFormat="1" applyFont="1" applyFill="1" applyAlignment="1">
      <alignment horizontal="center" vertical="center"/>
    </xf>
    <xf numFmtId="166" fontId="0" fillId="0" borderId="0" xfId="1" quotePrefix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left" indent="2"/>
    </xf>
    <xf numFmtId="166" fontId="13" fillId="0" borderId="0" xfId="1" applyNumberFormat="1" applyFont="1" applyFill="1" applyAlignment="1">
      <alignment horizontal="center"/>
    </xf>
    <xf numFmtId="166" fontId="8" fillId="0" borderId="0" xfId="1" applyNumberFormat="1" applyFont="1" applyFill="1" applyAlignment="1">
      <alignment horizontal="left"/>
    </xf>
    <xf numFmtId="166" fontId="13" fillId="0" borderId="0" xfId="1" applyNumberFormat="1" applyFont="1" applyFill="1" applyAlignment="1">
      <alignment horizontal="left"/>
    </xf>
    <xf numFmtId="166" fontId="15" fillId="0" borderId="0" xfId="1" applyNumberFormat="1" applyFont="1" applyFill="1"/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15" fillId="0" borderId="0" xfId="0" applyNumberFormat="1" applyFont="1"/>
    <xf numFmtId="0" fontId="9" fillId="0" borderId="0" xfId="0" applyFont="1" applyAlignment="1">
      <alignment horizontal="left"/>
    </xf>
    <xf numFmtId="0" fontId="8" fillId="0" borderId="0" xfId="9" applyFont="1"/>
    <xf numFmtId="0" fontId="6" fillId="0" borderId="0" xfId="9"/>
    <xf numFmtId="0" fontId="0" fillId="0" borderId="0" xfId="9" applyFont="1"/>
    <xf numFmtId="0" fontId="23" fillId="0" borderId="0" xfId="0" applyFont="1" applyAlignment="1">
      <alignment vertical="center" wrapText="1"/>
    </xf>
    <xf numFmtId="37" fontId="8" fillId="0" borderId="3" xfId="0" applyNumberFormat="1" applyFont="1" applyBorder="1" applyAlignment="1">
      <alignment horizontal="right"/>
    </xf>
    <xf numFmtId="164" fontId="8" fillId="0" borderId="0" xfId="0" applyNumberFormat="1" applyFont="1" applyAlignment="1">
      <alignment horizontal="right"/>
    </xf>
    <xf numFmtId="166" fontId="0" fillId="0" borderId="1" xfId="6" applyNumberFormat="1" applyFont="1" applyBorder="1"/>
    <xf numFmtId="166" fontId="6" fillId="0" borderId="1" xfId="6" applyNumberFormat="1" applyFont="1" applyBorder="1"/>
    <xf numFmtId="164" fontId="8" fillId="0" borderId="4" xfId="0" applyNumberFormat="1" applyFont="1" applyBorder="1" applyAlignment="1">
      <alignment horizontal="right"/>
    </xf>
    <xf numFmtId="168" fontId="189" fillId="0" borderId="0" xfId="0" applyNumberFormat="1" applyFont="1"/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8" fillId="0" borderId="0" xfId="0" applyNumberFormat="1" applyFont="1" applyFill="1"/>
    <xf numFmtId="49" fontId="15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37" fontId="0" fillId="0" borderId="0" xfId="0" applyNumberFormat="1" applyFill="1" applyAlignment="1">
      <alignment horizontal="right"/>
    </xf>
    <xf numFmtId="37" fontId="6" fillId="0" borderId="0" xfId="0" applyNumberFormat="1" applyFont="1" applyFill="1" applyAlignment="1">
      <alignment horizontal="right"/>
    </xf>
    <xf numFmtId="49" fontId="0" fillId="0" borderId="0" xfId="0" applyNumberFormat="1" applyFill="1"/>
    <xf numFmtId="164" fontId="0" fillId="0" borderId="0" xfId="0" applyNumberFormat="1" applyFill="1"/>
    <xf numFmtId="164" fontId="0" fillId="0" borderId="0" xfId="0" applyNumberFormat="1" applyFill="1" applyAlignment="1">
      <alignment horizontal="right"/>
    </xf>
    <xf numFmtId="37" fontId="8" fillId="0" borderId="0" xfId="0" applyNumberFormat="1" applyFont="1" applyFill="1" applyAlignment="1">
      <alignment horizontal="right"/>
    </xf>
    <xf numFmtId="37" fontId="8" fillId="0" borderId="36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>
      <alignment horizontal="right"/>
    </xf>
    <xf numFmtId="49" fontId="6" fillId="0" borderId="0" xfId="0" applyNumberFormat="1" applyFont="1" applyFill="1"/>
    <xf numFmtId="164" fontId="0" fillId="0" borderId="1" xfId="0" applyNumberFormat="1" applyFill="1" applyBorder="1"/>
    <xf numFmtId="164" fontId="0" fillId="0" borderId="1" xfId="0" applyNumberFormat="1" applyFill="1" applyBorder="1" applyAlignment="1">
      <alignment horizontal="right"/>
    </xf>
    <xf numFmtId="37" fontId="6" fillId="0" borderId="0" xfId="0" applyNumberFormat="1" applyFont="1" applyFill="1" applyAlignment="1">
      <alignment horizontal="center"/>
    </xf>
    <xf numFmtId="166" fontId="6" fillId="0" borderId="0" xfId="0" applyNumberFormat="1" applyFont="1" applyFill="1" applyAlignment="1">
      <alignment horizontal="center"/>
    </xf>
    <xf numFmtId="166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12" fillId="0" borderId="0" xfId="0" applyFont="1" applyFill="1"/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center"/>
    </xf>
    <xf numFmtId="164" fontId="8" fillId="0" borderId="1" xfId="0" applyNumberFormat="1" applyFont="1" applyFill="1" applyBorder="1"/>
    <xf numFmtId="166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/>
    <xf numFmtId="37" fontId="0" fillId="0" borderId="0" xfId="0" applyNumberFormat="1" applyFill="1" applyAlignment="1">
      <alignment horizontal="center"/>
    </xf>
    <xf numFmtId="37" fontId="0" fillId="0" borderId="0" xfId="0" applyNumberFormat="1" applyFill="1"/>
    <xf numFmtId="37" fontId="0" fillId="0" borderId="1" xfId="0" applyNumberFormat="1" applyFill="1" applyBorder="1" applyAlignment="1">
      <alignment horizontal="right"/>
    </xf>
    <xf numFmtId="0" fontId="0" fillId="0" borderId="0" xfId="0" applyFill="1"/>
    <xf numFmtId="37" fontId="8" fillId="0" borderId="3" xfId="0" applyNumberFormat="1" applyFont="1" applyFill="1" applyBorder="1" applyAlignment="1">
      <alignment horizontal="right"/>
    </xf>
    <xf numFmtId="37" fontId="8" fillId="0" borderId="2" xfId="0" applyNumberFormat="1" applyFont="1" applyFill="1" applyBorder="1" applyAlignment="1">
      <alignment horizontal="right"/>
    </xf>
    <xf numFmtId="43" fontId="0" fillId="0" borderId="0" xfId="0" applyNumberFormat="1" applyFill="1"/>
    <xf numFmtId="0" fontId="23" fillId="0" borderId="0" xfId="0" applyFont="1" applyFill="1"/>
    <xf numFmtId="43" fontId="23" fillId="0" borderId="0" xfId="0" applyNumberFormat="1" applyFont="1" applyFill="1"/>
    <xf numFmtId="37" fontId="198" fillId="0" borderId="0" xfId="0" applyNumberFormat="1" applyFont="1" applyFill="1" applyAlignment="1">
      <alignment horizontal="right"/>
    </xf>
    <xf numFmtId="37" fontId="8" fillId="0" borderId="1" xfId="0" applyNumberFormat="1" applyFont="1" applyFill="1" applyBorder="1" applyAlignment="1">
      <alignment horizontal="right"/>
    </xf>
    <xf numFmtId="37" fontId="8" fillId="0" borderId="5" xfId="0" applyNumberFormat="1" applyFon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41" fontId="8" fillId="0" borderId="0" xfId="0" applyNumberFormat="1" applyFont="1" applyFill="1" applyAlignment="1">
      <alignment horizontal="right"/>
    </xf>
    <xf numFmtId="166" fontId="0" fillId="0" borderId="1" xfId="0" applyNumberFormat="1" applyFill="1" applyBorder="1" applyAlignment="1">
      <alignment horizontal="right"/>
    </xf>
    <xf numFmtId="165" fontId="8" fillId="0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04" fillId="50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6" applyFont="1" applyAlignment="1">
      <alignment horizontal="center"/>
    </xf>
    <xf numFmtId="0" fontId="5" fillId="0" borderId="0" xfId="6" applyFont="1" applyAlignment="1">
      <alignment horizontal="center"/>
    </xf>
    <xf numFmtId="0" fontId="23" fillId="0" borderId="0" xfId="6" applyFont="1" applyAlignment="1">
      <alignment horizontal="center"/>
    </xf>
    <xf numFmtId="0" fontId="5" fillId="0" borderId="0" xfId="6" applyFont="1" applyAlignment="1">
      <alignment horizontal="left"/>
    </xf>
  </cellXfs>
  <cellStyles count="4246">
    <cellStyle name="_x000a_mouse.drv=lm" xfId="29" xr:uid="{00000000-0005-0000-0000-000000000000}"/>
    <cellStyle name="??" xfId="30" xr:uid="{00000000-0005-0000-0000-000001000000}"/>
    <cellStyle name="?? - Style1" xfId="31" xr:uid="{00000000-0005-0000-0000-000002000000}"/>
    <cellStyle name="?? [0.00]_PRODUCT DETAIL Q1" xfId="32" xr:uid="{00000000-0005-0000-0000-000003000000}"/>
    <cellStyle name="?? [0]" xfId="33" xr:uid="{00000000-0005-0000-0000-000004000000}"/>
    <cellStyle name="?? [0] - Style2" xfId="34" xr:uid="{00000000-0005-0000-0000-000005000000}"/>
    <cellStyle name="?? [0]_PERSONAL" xfId="35" xr:uid="{00000000-0005-0000-0000-000006000000}"/>
    <cellStyle name="???? [0.00]_PRODUCT DETAIL Q1" xfId="36" xr:uid="{00000000-0005-0000-0000-000007000000}"/>
    <cellStyle name="?????? - Style3" xfId="37" xr:uid="{00000000-0005-0000-0000-000008000000}"/>
    <cellStyle name="?????? - Style4" xfId="38" xr:uid="{00000000-0005-0000-0000-000009000000}"/>
    <cellStyle name="??????????????????? [0]_PERSONAL" xfId="39" xr:uid="{00000000-0005-0000-0000-00000A000000}"/>
    <cellStyle name="???????????????????_PERSONAL" xfId="40" xr:uid="{00000000-0005-0000-0000-00000B000000}"/>
    <cellStyle name="????_P - Style5" xfId="41" xr:uid="{00000000-0005-0000-0000-00000C000000}"/>
    <cellStyle name="???_HOBONG" xfId="42" xr:uid="{00000000-0005-0000-0000-00000D000000}"/>
    <cellStyle name="??_(????)??????" xfId="43" xr:uid="{00000000-0005-0000-0000-00000E000000}"/>
    <cellStyle name="_A-R Duty draw back" xfId="44" xr:uid="{00000000-0005-0000-0000-00000F000000}"/>
    <cellStyle name="_Aug JE" xfId="45" xr:uid="{00000000-0005-0000-0000-000010000000}"/>
    <cellStyle name="_Bank reconciliation -- Monthly" xfId="46" xr:uid="{00000000-0005-0000-0000-000011000000}"/>
    <cellStyle name="_CIP_Balance" xfId="47" xr:uid="{00000000-0005-0000-0000-000012000000}"/>
    <cellStyle name="_CY2009 Surin Close Form 032509 by K.Steven" xfId="48" xr:uid="{00000000-0005-0000-0000-000013000000}"/>
    <cellStyle name="_FA_register" xfId="49" xr:uid="{00000000-0005-0000-0000-000014000000}"/>
    <cellStyle name="_Final Trim part Control 2008 1" xfId="50" xr:uid="{00000000-0005-0000-0000-000015000000}"/>
    <cellStyle name="_Fixed Assets Surin Plant CY08 4May09" xfId="51" xr:uid="{00000000-0005-0000-0000-000016000000}"/>
    <cellStyle name="_General accrual" xfId="52" xr:uid="{00000000-0005-0000-0000-000017000000}"/>
    <cellStyle name="_HBI Vietnam_Hung Yen_AR Interco reconciliation_P5" xfId="53" xr:uid="{00000000-0005-0000-0000-000018000000}"/>
    <cellStyle name="_HBI Vietnam_Hung Yen_AR Interco reconciliation_P6" xfId="54" xr:uid="{00000000-0005-0000-0000-000019000000}"/>
    <cellStyle name="_Jan-July recon" xfId="55" xr:uid="{00000000-0005-0000-0000-00001A000000}"/>
    <cellStyle name="_Lead HBI YE2007 after adjust 23 Apr 08" xfId="56" xr:uid="{00000000-0005-0000-0000-00001B000000}"/>
    <cellStyle name="_Lead HbI_2008 (Surin)19.01.09" xfId="57" xr:uid="{00000000-0005-0000-0000-00001C000000}"/>
    <cellStyle name="_Lead_HBI Chonburi 1208" xfId="58" xr:uid="{00000000-0005-0000-0000-00001D000000}"/>
    <cellStyle name="_Remaining Surin Fixed Assets to be closed P03" xfId="59" xr:uid="{00000000-0005-0000-0000-00001E000000}"/>
    <cellStyle name="_Trim part Control 2008" xfId="60" xr:uid="{00000000-0005-0000-0000-00001F000000}"/>
    <cellStyle name="_Trim part Control 2008 up to Aug" xfId="61" xr:uid="{00000000-0005-0000-0000-000020000000}"/>
    <cellStyle name="_VN MFG EXP CY08 P8 - version1" xfId="62" xr:uid="{00000000-0005-0000-0000-000021000000}"/>
    <cellStyle name="W_CAP_P011" xfId="63" xr:uid="{00000000-0005-0000-0000-000022000000}"/>
    <cellStyle name="0,0_x000a__x000a_NA_x000a__x000a_" xfId="2461" xr:uid="{00000000-0005-0000-0000-000023000000}"/>
    <cellStyle name="0,0_x000d__x000a_NA_x000d__x000a_" xfId="64" xr:uid="{00000000-0005-0000-0000-000024000000}"/>
    <cellStyle name="0,0_x000d__x000a_NA_x000d__x000a_ 2" xfId="65" xr:uid="{00000000-0005-0000-0000-000025000000}"/>
    <cellStyle name="0,0_x000d__x000a_NA_x000d__x000a_ 3" xfId="66" xr:uid="{00000000-0005-0000-0000-000026000000}"/>
    <cellStyle name="0,0_x000d__x000a_NA_x000d__x000a_ 4" xfId="67" xr:uid="{00000000-0005-0000-0000-000027000000}"/>
    <cellStyle name="0,0_x000d__x000a_NA_x000d__x000a_ 5" xfId="68" xr:uid="{00000000-0005-0000-0000-000028000000}"/>
    <cellStyle name="0,0_x000d__x000a_NA_x000d__x000a__FRI_Y'53_PER AUDIT TOP" xfId="2462" xr:uid="{00000000-0005-0000-0000-000029000000}"/>
    <cellStyle name="20% - Accent1 10" xfId="69" xr:uid="{00000000-0005-0000-0000-00002A000000}"/>
    <cellStyle name="20% - Accent1 11" xfId="70" xr:uid="{00000000-0005-0000-0000-00002B000000}"/>
    <cellStyle name="20% - Accent1 12" xfId="71" xr:uid="{00000000-0005-0000-0000-00002C000000}"/>
    <cellStyle name="20% - Accent1 13" xfId="2364" xr:uid="{00000000-0005-0000-0000-00002D000000}"/>
    <cellStyle name="20% - Accent1 2" xfId="72" xr:uid="{00000000-0005-0000-0000-00002E000000}"/>
    <cellStyle name="20% - Accent1 2 2" xfId="73" xr:uid="{00000000-0005-0000-0000-00002F000000}"/>
    <cellStyle name="20% - Accent1 2 3" xfId="74" xr:uid="{00000000-0005-0000-0000-000030000000}"/>
    <cellStyle name="20% - Accent1 2_X2" xfId="75" xr:uid="{00000000-0005-0000-0000-000031000000}"/>
    <cellStyle name="20% - Accent1 3" xfId="76" xr:uid="{00000000-0005-0000-0000-000032000000}"/>
    <cellStyle name="20% - Accent1 3 2" xfId="77" xr:uid="{00000000-0005-0000-0000-000033000000}"/>
    <cellStyle name="20% - Accent1 3 3" xfId="78" xr:uid="{00000000-0005-0000-0000-000034000000}"/>
    <cellStyle name="20% - Accent1 3_X2" xfId="79" xr:uid="{00000000-0005-0000-0000-000035000000}"/>
    <cellStyle name="20% - Accent1 4" xfId="80" xr:uid="{00000000-0005-0000-0000-000036000000}"/>
    <cellStyle name="20% - Accent1 4 2" xfId="81" xr:uid="{00000000-0005-0000-0000-000037000000}"/>
    <cellStyle name="20% - Accent1 5" xfId="82" xr:uid="{00000000-0005-0000-0000-000038000000}"/>
    <cellStyle name="20% - Accent1 5 2" xfId="83" xr:uid="{00000000-0005-0000-0000-000039000000}"/>
    <cellStyle name="20% - Accent1 6" xfId="84" xr:uid="{00000000-0005-0000-0000-00003A000000}"/>
    <cellStyle name="20% - Accent1 7" xfId="85" xr:uid="{00000000-0005-0000-0000-00003B000000}"/>
    <cellStyle name="20% - Accent1 8" xfId="86" xr:uid="{00000000-0005-0000-0000-00003C000000}"/>
    <cellStyle name="20% - Accent1 9" xfId="87" xr:uid="{00000000-0005-0000-0000-00003D000000}"/>
    <cellStyle name="20% - Accent2 10" xfId="88" xr:uid="{00000000-0005-0000-0000-00003E000000}"/>
    <cellStyle name="20% - Accent2 11" xfId="89" xr:uid="{00000000-0005-0000-0000-00003F000000}"/>
    <cellStyle name="20% - Accent2 12" xfId="90" xr:uid="{00000000-0005-0000-0000-000040000000}"/>
    <cellStyle name="20% - Accent2 13" xfId="2365" xr:uid="{00000000-0005-0000-0000-000041000000}"/>
    <cellStyle name="20% - Accent2 2" xfId="91" xr:uid="{00000000-0005-0000-0000-000042000000}"/>
    <cellStyle name="20% - Accent2 2 2" xfId="92" xr:uid="{00000000-0005-0000-0000-000043000000}"/>
    <cellStyle name="20% - Accent2 2 3" xfId="93" xr:uid="{00000000-0005-0000-0000-000044000000}"/>
    <cellStyle name="20% - Accent2 2_X2" xfId="94" xr:uid="{00000000-0005-0000-0000-000045000000}"/>
    <cellStyle name="20% - Accent2 3" xfId="95" xr:uid="{00000000-0005-0000-0000-000046000000}"/>
    <cellStyle name="20% - Accent2 3 2" xfId="96" xr:uid="{00000000-0005-0000-0000-000047000000}"/>
    <cellStyle name="20% - Accent2 3 3" xfId="97" xr:uid="{00000000-0005-0000-0000-000048000000}"/>
    <cellStyle name="20% - Accent2 3_X2" xfId="98" xr:uid="{00000000-0005-0000-0000-000049000000}"/>
    <cellStyle name="20% - Accent2 4" xfId="99" xr:uid="{00000000-0005-0000-0000-00004A000000}"/>
    <cellStyle name="20% - Accent2 4 2" xfId="100" xr:uid="{00000000-0005-0000-0000-00004B000000}"/>
    <cellStyle name="20% - Accent2 5" xfId="101" xr:uid="{00000000-0005-0000-0000-00004C000000}"/>
    <cellStyle name="20% - Accent2 5 2" xfId="102" xr:uid="{00000000-0005-0000-0000-00004D000000}"/>
    <cellStyle name="20% - Accent2 6" xfId="103" xr:uid="{00000000-0005-0000-0000-00004E000000}"/>
    <cellStyle name="20% - Accent2 7" xfId="104" xr:uid="{00000000-0005-0000-0000-00004F000000}"/>
    <cellStyle name="20% - Accent2 8" xfId="105" xr:uid="{00000000-0005-0000-0000-000050000000}"/>
    <cellStyle name="20% - Accent2 9" xfId="106" xr:uid="{00000000-0005-0000-0000-000051000000}"/>
    <cellStyle name="20% - Accent3 10" xfId="107" xr:uid="{00000000-0005-0000-0000-000052000000}"/>
    <cellStyle name="20% - Accent3 11" xfId="108" xr:uid="{00000000-0005-0000-0000-000053000000}"/>
    <cellStyle name="20% - Accent3 12" xfId="109" xr:uid="{00000000-0005-0000-0000-000054000000}"/>
    <cellStyle name="20% - Accent3 13" xfId="2366" xr:uid="{00000000-0005-0000-0000-000055000000}"/>
    <cellStyle name="20% - Accent3 2" xfId="110" xr:uid="{00000000-0005-0000-0000-000056000000}"/>
    <cellStyle name="20% - Accent3 2 2" xfId="111" xr:uid="{00000000-0005-0000-0000-000057000000}"/>
    <cellStyle name="20% - Accent3 2 3" xfId="112" xr:uid="{00000000-0005-0000-0000-000058000000}"/>
    <cellStyle name="20% - Accent3 2_X2" xfId="113" xr:uid="{00000000-0005-0000-0000-000059000000}"/>
    <cellStyle name="20% - Accent3 3" xfId="114" xr:uid="{00000000-0005-0000-0000-00005A000000}"/>
    <cellStyle name="20% - Accent3 3 2" xfId="115" xr:uid="{00000000-0005-0000-0000-00005B000000}"/>
    <cellStyle name="20% - Accent3 3 3" xfId="116" xr:uid="{00000000-0005-0000-0000-00005C000000}"/>
    <cellStyle name="20% - Accent3 3_X2" xfId="117" xr:uid="{00000000-0005-0000-0000-00005D000000}"/>
    <cellStyle name="20% - Accent3 4" xfId="118" xr:uid="{00000000-0005-0000-0000-00005E000000}"/>
    <cellStyle name="20% - Accent3 4 2" xfId="119" xr:uid="{00000000-0005-0000-0000-00005F000000}"/>
    <cellStyle name="20% - Accent3 5" xfId="120" xr:uid="{00000000-0005-0000-0000-000060000000}"/>
    <cellStyle name="20% - Accent3 5 2" xfId="121" xr:uid="{00000000-0005-0000-0000-000061000000}"/>
    <cellStyle name="20% - Accent3 6" xfId="122" xr:uid="{00000000-0005-0000-0000-000062000000}"/>
    <cellStyle name="20% - Accent3 7" xfId="123" xr:uid="{00000000-0005-0000-0000-000063000000}"/>
    <cellStyle name="20% - Accent3 8" xfId="124" xr:uid="{00000000-0005-0000-0000-000064000000}"/>
    <cellStyle name="20% - Accent3 9" xfId="125" xr:uid="{00000000-0005-0000-0000-000065000000}"/>
    <cellStyle name="20% - Accent4 10" xfId="126" xr:uid="{00000000-0005-0000-0000-000066000000}"/>
    <cellStyle name="20% - Accent4 11" xfId="127" xr:uid="{00000000-0005-0000-0000-000067000000}"/>
    <cellStyle name="20% - Accent4 12" xfId="128" xr:uid="{00000000-0005-0000-0000-000068000000}"/>
    <cellStyle name="20% - Accent4 13" xfId="2367" xr:uid="{00000000-0005-0000-0000-000069000000}"/>
    <cellStyle name="20% - Accent4 2" xfId="129" xr:uid="{00000000-0005-0000-0000-00006A000000}"/>
    <cellStyle name="20% - Accent4 2 2" xfId="130" xr:uid="{00000000-0005-0000-0000-00006B000000}"/>
    <cellStyle name="20% - Accent4 2 3" xfId="131" xr:uid="{00000000-0005-0000-0000-00006C000000}"/>
    <cellStyle name="20% - Accent4 2_X2" xfId="132" xr:uid="{00000000-0005-0000-0000-00006D000000}"/>
    <cellStyle name="20% - Accent4 3" xfId="133" xr:uid="{00000000-0005-0000-0000-00006E000000}"/>
    <cellStyle name="20% - Accent4 3 2" xfId="134" xr:uid="{00000000-0005-0000-0000-00006F000000}"/>
    <cellStyle name="20% - Accent4 3 3" xfId="135" xr:uid="{00000000-0005-0000-0000-000070000000}"/>
    <cellStyle name="20% - Accent4 3_X2" xfId="136" xr:uid="{00000000-0005-0000-0000-000071000000}"/>
    <cellStyle name="20% - Accent4 4" xfId="137" xr:uid="{00000000-0005-0000-0000-000072000000}"/>
    <cellStyle name="20% - Accent4 4 2" xfId="138" xr:uid="{00000000-0005-0000-0000-000073000000}"/>
    <cellStyle name="20% - Accent4 5" xfId="139" xr:uid="{00000000-0005-0000-0000-000074000000}"/>
    <cellStyle name="20% - Accent4 5 2" xfId="140" xr:uid="{00000000-0005-0000-0000-000075000000}"/>
    <cellStyle name="20% - Accent4 6" xfId="141" xr:uid="{00000000-0005-0000-0000-000076000000}"/>
    <cellStyle name="20% - Accent4 7" xfId="142" xr:uid="{00000000-0005-0000-0000-000077000000}"/>
    <cellStyle name="20% - Accent4 8" xfId="143" xr:uid="{00000000-0005-0000-0000-000078000000}"/>
    <cellStyle name="20% - Accent4 9" xfId="144" xr:uid="{00000000-0005-0000-0000-000079000000}"/>
    <cellStyle name="20% - Accent5 10" xfId="145" xr:uid="{00000000-0005-0000-0000-00007A000000}"/>
    <cellStyle name="20% - Accent5 11" xfId="146" xr:uid="{00000000-0005-0000-0000-00007B000000}"/>
    <cellStyle name="20% - Accent5 12" xfId="147" xr:uid="{00000000-0005-0000-0000-00007C000000}"/>
    <cellStyle name="20% - Accent5 13" xfId="2368" xr:uid="{00000000-0005-0000-0000-00007D000000}"/>
    <cellStyle name="20% - Accent5 2" xfId="148" xr:uid="{00000000-0005-0000-0000-00007E000000}"/>
    <cellStyle name="20% - Accent5 2 2" xfId="149" xr:uid="{00000000-0005-0000-0000-00007F000000}"/>
    <cellStyle name="20% - Accent5 2 3" xfId="150" xr:uid="{00000000-0005-0000-0000-000080000000}"/>
    <cellStyle name="20% - Accent5 2_X2" xfId="151" xr:uid="{00000000-0005-0000-0000-000081000000}"/>
    <cellStyle name="20% - Accent5 3" xfId="152" xr:uid="{00000000-0005-0000-0000-000082000000}"/>
    <cellStyle name="20% - Accent5 3 2" xfId="153" xr:uid="{00000000-0005-0000-0000-000083000000}"/>
    <cellStyle name="20% - Accent5 3 3" xfId="154" xr:uid="{00000000-0005-0000-0000-000084000000}"/>
    <cellStyle name="20% - Accent5 3_X2" xfId="155" xr:uid="{00000000-0005-0000-0000-000085000000}"/>
    <cellStyle name="20% - Accent5 4" xfId="156" xr:uid="{00000000-0005-0000-0000-000086000000}"/>
    <cellStyle name="20% - Accent5 4 2" xfId="157" xr:uid="{00000000-0005-0000-0000-000087000000}"/>
    <cellStyle name="20% - Accent5 5" xfId="158" xr:uid="{00000000-0005-0000-0000-000088000000}"/>
    <cellStyle name="20% - Accent5 6" xfId="159" xr:uid="{00000000-0005-0000-0000-000089000000}"/>
    <cellStyle name="20% - Accent5 7" xfId="160" xr:uid="{00000000-0005-0000-0000-00008A000000}"/>
    <cellStyle name="20% - Accent5 8" xfId="161" xr:uid="{00000000-0005-0000-0000-00008B000000}"/>
    <cellStyle name="20% - Accent5 9" xfId="162" xr:uid="{00000000-0005-0000-0000-00008C000000}"/>
    <cellStyle name="20% - Accent6 10" xfId="163" xr:uid="{00000000-0005-0000-0000-00008D000000}"/>
    <cellStyle name="20% - Accent6 11" xfId="164" xr:uid="{00000000-0005-0000-0000-00008E000000}"/>
    <cellStyle name="20% - Accent6 12" xfId="165" xr:uid="{00000000-0005-0000-0000-00008F000000}"/>
    <cellStyle name="20% - Accent6 13" xfId="2369" xr:uid="{00000000-0005-0000-0000-000090000000}"/>
    <cellStyle name="20% - Accent6 2" xfId="166" xr:uid="{00000000-0005-0000-0000-000091000000}"/>
    <cellStyle name="20% - Accent6 2 2" xfId="167" xr:uid="{00000000-0005-0000-0000-000092000000}"/>
    <cellStyle name="20% - Accent6 2 3" xfId="168" xr:uid="{00000000-0005-0000-0000-000093000000}"/>
    <cellStyle name="20% - Accent6 2_X2" xfId="169" xr:uid="{00000000-0005-0000-0000-000094000000}"/>
    <cellStyle name="20% - Accent6 3" xfId="170" xr:uid="{00000000-0005-0000-0000-000095000000}"/>
    <cellStyle name="20% - Accent6 3 2" xfId="171" xr:uid="{00000000-0005-0000-0000-000096000000}"/>
    <cellStyle name="20% - Accent6 3 3" xfId="172" xr:uid="{00000000-0005-0000-0000-000097000000}"/>
    <cellStyle name="20% - Accent6 3_X2" xfId="173" xr:uid="{00000000-0005-0000-0000-000098000000}"/>
    <cellStyle name="20% - Accent6 4" xfId="174" xr:uid="{00000000-0005-0000-0000-000099000000}"/>
    <cellStyle name="20% - Accent6 4 2" xfId="175" xr:uid="{00000000-0005-0000-0000-00009A000000}"/>
    <cellStyle name="20% - Accent6 5" xfId="176" xr:uid="{00000000-0005-0000-0000-00009B000000}"/>
    <cellStyle name="20% - Accent6 5 2" xfId="177" xr:uid="{00000000-0005-0000-0000-00009C000000}"/>
    <cellStyle name="20% - Accent6 6" xfId="178" xr:uid="{00000000-0005-0000-0000-00009D000000}"/>
    <cellStyle name="20% - Accent6 7" xfId="179" xr:uid="{00000000-0005-0000-0000-00009E000000}"/>
    <cellStyle name="20% - Accent6 8" xfId="180" xr:uid="{00000000-0005-0000-0000-00009F000000}"/>
    <cellStyle name="20% - Accent6 9" xfId="181" xr:uid="{00000000-0005-0000-0000-0000A0000000}"/>
    <cellStyle name="20% - ส่วนที่ถูกเน้น1 2" xfId="182" xr:uid="{00000000-0005-0000-0000-0000A1000000}"/>
    <cellStyle name="20% - ส่วนที่ถูกเน้น1 2 2" xfId="183" xr:uid="{00000000-0005-0000-0000-0000A2000000}"/>
    <cellStyle name="20% - ส่วนที่ถูกเน้น1 3" xfId="184" xr:uid="{00000000-0005-0000-0000-0000A3000000}"/>
    <cellStyle name="20% - ส่วนที่ถูกเน้น1 3 2" xfId="185" xr:uid="{00000000-0005-0000-0000-0000A4000000}"/>
    <cellStyle name="20% - ส่วนที่ถูกเน้น1 4" xfId="186" xr:uid="{00000000-0005-0000-0000-0000A5000000}"/>
    <cellStyle name="20% - ส่วนที่ถูกเน้น1 4 2" xfId="187" xr:uid="{00000000-0005-0000-0000-0000A6000000}"/>
    <cellStyle name="20% - ส่วนที่ถูกเน้น1 5" xfId="188" xr:uid="{00000000-0005-0000-0000-0000A7000000}"/>
    <cellStyle name="20% - ส่วนที่ถูกเน้น1 6" xfId="189" xr:uid="{00000000-0005-0000-0000-0000A8000000}"/>
    <cellStyle name="20% - ส่วนที่ถูกเน้น2 2" xfId="190" xr:uid="{00000000-0005-0000-0000-0000A9000000}"/>
    <cellStyle name="20% - ส่วนที่ถูกเน้น2 2 2" xfId="191" xr:uid="{00000000-0005-0000-0000-0000AA000000}"/>
    <cellStyle name="20% - ส่วนที่ถูกเน้น2 3" xfId="192" xr:uid="{00000000-0005-0000-0000-0000AB000000}"/>
    <cellStyle name="20% - ส่วนที่ถูกเน้น2 3 2" xfId="193" xr:uid="{00000000-0005-0000-0000-0000AC000000}"/>
    <cellStyle name="20% - ส่วนที่ถูกเน้น2 4" xfId="194" xr:uid="{00000000-0005-0000-0000-0000AD000000}"/>
    <cellStyle name="20% - ส่วนที่ถูกเน้น2 4 2" xfId="195" xr:uid="{00000000-0005-0000-0000-0000AE000000}"/>
    <cellStyle name="20% - ส่วนที่ถูกเน้น2 5" xfId="196" xr:uid="{00000000-0005-0000-0000-0000AF000000}"/>
    <cellStyle name="20% - ส่วนที่ถูกเน้น2 6" xfId="197" xr:uid="{00000000-0005-0000-0000-0000B0000000}"/>
    <cellStyle name="20% - ส่วนที่ถูกเน้น3 2" xfId="198" xr:uid="{00000000-0005-0000-0000-0000B1000000}"/>
    <cellStyle name="20% - ส่วนที่ถูกเน้น3 2 2" xfId="199" xr:uid="{00000000-0005-0000-0000-0000B2000000}"/>
    <cellStyle name="20% - ส่วนที่ถูกเน้น3 3" xfId="200" xr:uid="{00000000-0005-0000-0000-0000B3000000}"/>
    <cellStyle name="20% - ส่วนที่ถูกเน้น3 3 2" xfId="201" xr:uid="{00000000-0005-0000-0000-0000B4000000}"/>
    <cellStyle name="20% - ส่วนที่ถูกเน้น3 4" xfId="202" xr:uid="{00000000-0005-0000-0000-0000B5000000}"/>
    <cellStyle name="20% - ส่วนที่ถูกเน้น3 4 2" xfId="203" xr:uid="{00000000-0005-0000-0000-0000B6000000}"/>
    <cellStyle name="20% - ส่วนที่ถูกเน้น3 5" xfId="204" xr:uid="{00000000-0005-0000-0000-0000B7000000}"/>
    <cellStyle name="20% - ส่วนที่ถูกเน้น3 6" xfId="205" xr:uid="{00000000-0005-0000-0000-0000B8000000}"/>
    <cellStyle name="20% - ส่วนที่ถูกเน้น4 2" xfId="206" xr:uid="{00000000-0005-0000-0000-0000B9000000}"/>
    <cellStyle name="20% - ส่วนที่ถูกเน้น4 2 2" xfId="207" xr:uid="{00000000-0005-0000-0000-0000BA000000}"/>
    <cellStyle name="20% - ส่วนที่ถูกเน้น4 3" xfId="208" xr:uid="{00000000-0005-0000-0000-0000BB000000}"/>
    <cellStyle name="20% - ส่วนที่ถูกเน้น4 3 2" xfId="209" xr:uid="{00000000-0005-0000-0000-0000BC000000}"/>
    <cellStyle name="20% - ส่วนที่ถูกเน้น4 4" xfId="210" xr:uid="{00000000-0005-0000-0000-0000BD000000}"/>
    <cellStyle name="20% - ส่วนที่ถูกเน้น4 4 2" xfId="211" xr:uid="{00000000-0005-0000-0000-0000BE000000}"/>
    <cellStyle name="20% - ส่วนที่ถูกเน้น4 5" xfId="212" xr:uid="{00000000-0005-0000-0000-0000BF000000}"/>
    <cellStyle name="20% - ส่วนที่ถูกเน้น4 6" xfId="213" xr:uid="{00000000-0005-0000-0000-0000C0000000}"/>
    <cellStyle name="20% - ส่วนที่ถูกเน้น5 2" xfId="214" xr:uid="{00000000-0005-0000-0000-0000C1000000}"/>
    <cellStyle name="20% - ส่วนที่ถูกเน้น5 2 2" xfId="215" xr:uid="{00000000-0005-0000-0000-0000C2000000}"/>
    <cellStyle name="20% - ส่วนที่ถูกเน้น5 3" xfId="216" xr:uid="{00000000-0005-0000-0000-0000C3000000}"/>
    <cellStyle name="20% - ส่วนที่ถูกเน้น5 3 2" xfId="217" xr:uid="{00000000-0005-0000-0000-0000C4000000}"/>
    <cellStyle name="20% - ส่วนที่ถูกเน้น5 4" xfId="218" xr:uid="{00000000-0005-0000-0000-0000C5000000}"/>
    <cellStyle name="20% - ส่วนที่ถูกเน้น5 4 2" xfId="219" xr:uid="{00000000-0005-0000-0000-0000C6000000}"/>
    <cellStyle name="20% - ส่วนที่ถูกเน้น5 5" xfId="220" xr:uid="{00000000-0005-0000-0000-0000C7000000}"/>
    <cellStyle name="20% - ส่วนที่ถูกเน้น5 6" xfId="221" xr:uid="{00000000-0005-0000-0000-0000C8000000}"/>
    <cellStyle name="20% - ส่วนที่ถูกเน้น6 2" xfId="222" xr:uid="{00000000-0005-0000-0000-0000C9000000}"/>
    <cellStyle name="20% - ส่วนที่ถูกเน้น6 2 2" xfId="223" xr:uid="{00000000-0005-0000-0000-0000CA000000}"/>
    <cellStyle name="20% - ส่วนที่ถูกเน้น6 3" xfId="224" xr:uid="{00000000-0005-0000-0000-0000CB000000}"/>
    <cellStyle name="20% - ส่วนที่ถูกเน้น6 3 2" xfId="225" xr:uid="{00000000-0005-0000-0000-0000CC000000}"/>
    <cellStyle name="20% - ส่วนที่ถูกเน้น6 4" xfId="226" xr:uid="{00000000-0005-0000-0000-0000CD000000}"/>
    <cellStyle name="20% - ส่วนที่ถูกเน้น6 4 2" xfId="227" xr:uid="{00000000-0005-0000-0000-0000CE000000}"/>
    <cellStyle name="20% - ส่วนที่ถูกเน้น6 5" xfId="228" xr:uid="{00000000-0005-0000-0000-0000CF000000}"/>
    <cellStyle name="20% - ส่วนที่ถูกเน้น6 6" xfId="229" xr:uid="{00000000-0005-0000-0000-0000D0000000}"/>
    <cellStyle name="40% - Accent1 10" xfId="230" xr:uid="{00000000-0005-0000-0000-0000D1000000}"/>
    <cellStyle name="40% - Accent1 11" xfId="231" xr:uid="{00000000-0005-0000-0000-0000D2000000}"/>
    <cellStyle name="40% - Accent1 12" xfId="232" xr:uid="{00000000-0005-0000-0000-0000D3000000}"/>
    <cellStyle name="40% - Accent1 13" xfId="2370" xr:uid="{00000000-0005-0000-0000-0000D4000000}"/>
    <cellStyle name="40% - Accent1 2" xfId="233" xr:uid="{00000000-0005-0000-0000-0000D5000000}"/>
    <cellStyle name="40% - Accent1 2 2" xfId="234" xr:uid="{00000000-0005-0000-0000-0000D6000000}"/>
    <cellStyle name="40% - Accent1 2 3" xfId="235" xr:uid="{00000000-0005-0000-0000-0000D7000000}"/>
    <cellStyle name="40% - Accent1 2_X2" xfId="236" xr:uid="{00000000-0005-0000-0000-0000D8000000}"/>
    <cellStyle name="40% - Accent1 3" xfId="237" xr:uid="{00000000-0005-0000-0000-0000D9000000}"/>
    <cellStyle name="40% - Accent1 3 2" xfId="238" xr:uid="{00000000-0005-0000-0000-0000DA000000}"/>
    <cellStyle name="40% - Accent1 3 3" xfId="239" xr:uid="{00000000-0005-0000-0000-0000DB000000}"/>
    <cellStyle name="40% - Accent1 3_X2" xfId="240" xr:uid="{00000000-0005-0000-0000-0000DC000000}"/>
    <cellStyle name="40% - Accent1 4" xfId="241" xr:uid="{00000000-0005-0000-0000-0000DD000000}"/>
    <cellStyle name="40% - Accent1 4 2" xfId="242" xr:uid="{00000000-0005-0000-0000-0000DE000000}"/>
    <cellStyle name="40% - Accent1 5" xfId="243" xr:uid="{00000000-0005-0000-0000-0000DF000000}"/>
    <cellStyle name="40% - Accent1 5 2" xfId="244" xr:uid="{00000000-0005-0000-0000-0000E0000000}"/>
    <cellStyle name="40% - Accent1 6" xfId="245" xr:uid="{00000000-0005-0000-0000-0000E1000000}"/>
    <cellStyle name="40% - Accent1 7" xfId="246" xr:uid="{00000000-0005-0000-0000-0000E2000000}"/>
    <cellStyle name="40% - Accent1 8" xfId="247" xr:uid="{00000000-0005-0000-0000-0000E3000000}"/>
    <cellStyle name="40% - Accent1 9" xfId="248" xr:uid="{00000000-0005-0000-0000-0000E4000000}"/>
    <cellStyle name="40% - Accent2 10" xfId="249" xr:uid="{00000000-0005-0000-0000-0000E5000000}"/>
    <cellStyle name="40% - Accent2 11" xfId="250" xr:uid="{00000000-0005-0000-0000-0000E6000000}"/>
    <cellStyle name="40% - Accent2 12" xfId="251" xr:uid="{00000000-0005-0000-0000-0000E7000000}"/>
    <cellStyle name="40% - Accent2 13" xfId="2371" xr:uid="{00000000-0005-0000-0000-0000E8000000}"/>
    <cellStyle name="40% - Accent2 2" xfId="252" xr:uid="{00000000-0005-0000-0000-0000E9000000}"/>
    <cellStyle name="40% - Accent2 2 2" xfId="253" xr:uid="{00000000-0005-0000-0000-0000EA000000}"/>
    <cellStyle name="40% - Accent2 2 3" xfId="254" xr:uid="{00000000-0005-0000-0000-0000EB000000}"/>
    <cellStyle name="40% - Accent2 2_X2" xfId="255" xr:uid="{00000000-0005-0000-0000-0000EC000000}"/>
    <cellStyle name="40% - Accent2 3" xfId="256" xr:uid="{00000000-0005-0000-0000-0000ED000000}"/>
    <cellStyle name="40% - Accent2 3 2" xfId="257" xr:uid="{00000000-0005-0000-0000-0000EE000000}"/>
    <cellStyle name="40% - Accent2 3 3" xfId="258" xr:uid="{00000000-0005-0000-0000-0000EF000000}"/>
    <cellStyle name="40% - Accent2 3_X2" xfId="259" xr:uid="{00000000-0005-0000-0000-0000F0000000}"/>
    <cellStyle name="40% - Accent2 4" xfId="260" xr:uid="{00000000-0005-0000-0000-0000F1000000}"/>
    <cellStyle name="40% - Accent2 4 2" xfId="261" xr:uid="{00000000-0005-0000-0000-0000F2000000}"/>
    <cellStyle name="40% - Accent2 5" xfId="262" xr:uid="{00000000-0005-0000-0000-0000F3000000}"/>
    <cellStyle name="40% - Accent2 6" xfId="263" xr:uid="{00000000-0005-0000-0000-0000F4000000}"/>
    <cellStyle name="40% - Accent2 7" xfId="264" xr:uid="{00000000-0005-0000-0000-0000F5000000}"/>
    <cellStyle name="40% - Accent2 8" xfId="265" xr:uid="{00000000-0005-0000-0000-0000F6000000}"/>
    <cellStyle name="40% - Accent2 9" xfId="266" xr:uid="{00000000-0005-0000-0000-0000F7000000}"/>
    <cellStyle name="40% - Accent3 10" xfId="267" xr:uid="{00000000-0005-0000-0000-0000F8000000}"/>
    <cellStyle name="40% - Accent3 11" xfId="268" xr:uid="{00000000-0005-0000-0000-0000F9000000}"/>
    <cellStyle name="40% - Accent3 12" xfId="269" xr:uid="{00000000-0005-0000-0000-0000FA000000}"/>
    <cellStyle name="40% - Accent3 13" xfId="2372" xr:uid="{00000000-0005-0000-0000-0000FB000000}"/>
    <cellStyle name="40% - Accent3 2" xfId="270" xr:uid="{00000000-0005-0000-0000-0000FC000000}"/>
    <cellStyle name="40% - Accent3 2 2" xfId="271" xr:uid="{00000000-0005-0000-0000-0000FD000000}"/>
    <cellStyle name="40% - Accent3 2 3" xfId="272" xr:uid="{00000000-0005-0000-0000-0000FE000000}"/>
    <cellStyle name="40% - Accent3 2_X2" xfId="273" xr:uid="{00000000-0005-0000-0000-0000FF000000}"/>
    <cellStyle name="40% - Accent3 3" xfId="274" xr:uid="{00000000-0005-0000-0000-000000010000}"/>
    <cellStyle name="40% - Accent3 3 2" xfId="275" xr:uid="{00000000-0005-0000-0000-000001010000}"/>
    <cellStyle name="40% - Accent3 3 3" xfId="276" xr:uid="{00000000-0005-0000-0000-000002010000}"/>
    <cellStyle name="40% - Accent3 3_X2" xfId="277" xr:uid="{00000000-0005-0000-0000-000003010000}"/>
    <cellStyle name="40% - Accent3 4" xfId="278" xr:uid="{00000000-0005-0000-0000-000004010000}"/>
    <cellStyle name="40% - Accent3 4 2" xfId="279" xr:uid="{00000000-0005-0000-0000-000005010000}"/>
    <cellStyle name="40% - Accent3 5" xfId="280" xr:uid="{00000000-0005-0000-0000-000006010000}"/>
    <cellStyle name="40% - Accent3 5 2" xfId="281" xr:uid="{00000000-0005-0000-0000-000007010000}"/>
    <cellStyle name="40% - Accent3 6" xfId="282" xr:uid="{00000000-0005-0000-0000-000008010000}"/>
    <cellStyle name="40% - Accent3 7" xfId="283" xr:uid="{00000000-0005-0000-0000-000009010000}"/>
    <cellStyle name="40% - Accent3 8" xfId="284" xr:uid="{00000000-0005-0000-0000-00000A010000}"/>
    <cellStyle name="40% - Accent3 9" xfId="285" xr:uid="{00000000-0005-0000-0000-00000B010000}"/>
    <cellStyle name="40% - Accent4 10" xfId="286" xr:uid="{00000000-0005-0000-0000-00000C010000}"/>
    <cellStyle name="40% - Accent4 11" xfId="287" xr:uid="{00000000-0005-0000-0000-00000D010000}"/>
    <cellStyle name="40% - Accent4 12" xfId="288" xr:uid="{00000000-0005-0000-0000-00000E010000}"/>
    <cellStyle name="40% - Accent4 13" xfId="2373" xr:uid="{00000000-0005-0000-0000-00000F010000}"/>
    <cellStyle name="40% - Accent4 2" xfId="289" xr:uid="{00000000-0005-0000-0000-000010010000}"/>
    <cellStyle name="40% - Accent4 2 2" xfId="290" xr:uid="{00000000-0005-0000-0000-000011010000}"/>
    <cellStyle name="40% - Accent4 2 3" xfId="291" xr:uid="{00000000-0005-0000-0000-000012010000}"/>
    <cellStyle name="40% - Accent4 2_X2" xfId="292" xr:uid="{00000000-0005-0000-0000-000013010000}"/>
    <cellStyle name="40% - Accent4 3" xfId="293" xr:uid="{00000000-0005-0000-0000-000014010000}"/>
    <cellStyle name="40% - Accent4 3 2" xfId="294" xr:uid="{00000000-0005-0000-0000-000015010000}"/>
    <cellStyle name="40% - Accent4 3 3" xfId="295" xr:uid="{00000000-0005-0000-0000-000016010000}"/>
    <cellStyle name="40% - Accent4 3_X2" xfId="296" xr:uid="{00000000-0005-0000-0000-000017010000}"/>
    <cellStyle name="40% - Accent4 4" xfId="297" xr:uid="{00000000-0005-0000-0000-000018010000}"/>
    <cellStyle name="40% - Accent4 4 2" xfId="298" xr:uid="{00000000-0005-0000-0000-000019010000}"/>
    <cellStyle name="40% - Accent4 5" xfId="299" xr:uid="{00000000-0005-0000-0000-00001A010000}"/>
    <cellStyle name="40% - Accent4 5 2" xfId="300" xr:uid="{00000000-0005-0000-0000-00001B010000}"/>
    <cellStyle name="40% - Accent4 6" xfId="301" xr:uid="{00000000-0005-0000-0000-00001C010000}"/>
    <cellStyle name="40% - Accent4 7" xfId="302" xr:uid="{00000000-0005-0000-0000-00001D010000}"/>
    <cellStyle name="40% - Accent4 8" xfId="303" xr:uid="{00000000-0005-0000-0000-00001E010000}"/>
    <cellStyle name="40% - Accent4 9" xfId="304" xr:uid="{00000000-0005-0000-0000-00001F010000}"/>
    <cellStyle name="40% - Accent5 10" xfId="305" xr:uid="{00000000-0005-0000-0000-000020010000}"/>
    <cellStyle name="40% - Accent5 11" xfId="306" xr:uid="{00000000-0005-0000-0000-000021010000}"/>
    <cellStyle name="40% - Accent5 12" xfId="307" xr:uid="{00000000-0005-0000-0000-000022010000}"/>
    <cellStyle name="40% - Accent5 13" xfId="2374" xr:uid="{00000000-0005-0000-0000-000023010000}"/>
    <cellStyle name="40% - Accent5 2" xfId="308" xr:uid="{00000000-0005-0000-0000-000024010000}"/>
    <cellStyle name="40% - Accent5 2 2" xfId="309" xr:uid="{00000000-0005-0000-0000-000025010000}"/>
    <cellStyle name="40% - Accent5 2 3" xfId="310" xr:uid="{00000000-0005-0000-0000-000026010000}"/>
    <cellStyle name="40% - Accent5 2_X2" xfId="311" xr:uid="{00000000-0005-0000-0000-000027010000}"/>
    <cellStyle name="40% - Accent5 3" xfId="312" xr:uid="{00000000-0005-0000-0000-000028010000}"/>
    <cellStyle name="40% - Accent5 3 2" xfId="313" xr:uid="{00000000-0005-0000-0000-000029010000}"/>
    <cellStyle name="40% - Accent5 3 3" xfId="314" xr:uid="{00000000-0005-0000-0000-00002A010000}"/>
    <cellStyle name="40% - Accent5 3_X2" xfId="315" xr:uid="{00000000-0005-0000-0000-00002B010000}"/>
    <cellStyle name="40% - Accent5 4" xfId="316" xr:uid="{00000000-0005-0000-0000-00002C010000}"/>
    <cellStyle name="40% - Accent5 4 2" xfId="317" xr:uid="{00000000-0005-0000-0000-00002D010000}"/>
    <cellStyle name="40% - Accent5 5" xfId="318" xr:uid="{00000000-0005-0000-0000-00002E010000}"/>
    <cellStyle name="40% - Accent5 5 2" xfId="319" xr:uid="{00000000-0005-0000-0000-00002F010000}"/>
    <cellStyle name="40% - Accent5 6" xfId="320" xr:uid="{00000000-0005-0000-0000-000030010000}"/>
    <cellStyle name="40% - Accent5 7" xfId="321" xr:uid="{00000000-0005-0000-0000-000031010000}"/>
    <cellStyle name="40% - Accent5 8" xfId="322" xr:uid="{00000000-0005-0000-0000-000032010000}"/>
    <cellStyle name="40% - Accent5 9" xfId="323" xr:uid="{00000000-0005-0000-0000-000033010000}"/>
    <cellStyle name="40% - Accent6 10" xfId="324" xr:uid="{00000000-0005-0000-0000-000034010000}"/>
    <cellStyle name="40% - Accent6 11" xfId="325" xr:uid="{00000000-0005-0000-0000-000035010000}"/>
    <cellStyle name="40% - Accent6 12" xfId="326" xr:uid="{00000000-0005-0000-0000-000036010000}"/>
    <cellStyle name="40% - Accent6 13" xfId="2375" xr:uid="{00000000-0005-0000-0000-000037010000}"/>
    <cellStyle name="40% - Accent6 2" xfId="327" xr:uid="{00000000-0005-0000-0000-000038010000}"/>
    <cellStyle name="40% - Accent6 2 2" xfId="328" xr:uid="{00000000-0005-0000-0000-000039010000}"/>
    <cellStyle name="40% - Accent6 2 3" xfId="329" xr:uid="{00000000-0005-0000-0000-00003A010000}"/>
    <cellStyle name="40% - Accent6 2_X2" xfId="330" xr:uid="{00000000-0005-0000-0000-00003B010000}"/>
    <cellStyle name="40% - Accent6 3" xfId="331" xr:uid="{00000000-0005-0000-0000-00003C010000}"/>
    <cellStyle name="40% - Accent6 3 2" xfId="332" xr:uid="{00000000-0005-0000-0000-00003D010000}"/>
    <cellStyle name="40% - Accent6 3 3" xfId="333" xr:uid="{00000000-0005-0000-0000-00003E010000}"/>
    <cellStyle name="40% - Accent6 3_X2" xfId="334" xr:uid="{00000000-0005-0000-0000-00003F010000}"/>
    <cellStyle name="40% - Accent6 4" xfId="335" xr:uid="{00000000-0005-0000-0000-000040010000}"/>
    <cellStyle name="40% - Accent6 4 2" xfId="336" xr:uid="{00000000-0005-0000-0000-000041010000}"/>
    <cellStyle name="40% - Accent6 5" xfId="337" xr:uid="{00000000-0005-0000-0000-000042010000}"/>
    <cellStyle name="40% - Accent6 5 2" xfId="338" xr:uid="{00000000-0005-0000-0000-000043010000}"/>
    <cellStyle name="40% - Accent6 6" xfId="339" xr:uid="{00000000-0005-0000-0000-000044010000}"/>
    <cellStyle name="40% - Accent6 7" xfId="340" xr:uid="{00000000-0005-0000-0000-000045010000}"/>
    <cellStyle name="40% - Accent6 8" xfId="341" xr:uid="{00000000-0005-0000-0000-000046010000}"/>
    <cellStyle name="40% - Accent6 9" xfId="342" xr:uid="{00000000-0005-0000-0000-000047010000}"/>
    <cellStyle name="40% - ส่วนที่ถูกเน้น1 2" xfId="343" xr:uid="{00000000-0005-0000-0000-000048010000}"/>
    <cellStyle name="40% - ส่วนที่ถูกเน้น1 2 2" xfId="344" xr:uid="{00000000-0005-0000-0000-000049010000}"/>
    <cellStyle name="40% - ส่วนที่ถูกเน้น1 3" xfId="345" xr:uid="{00000000-0005-0000-0000-00004A010000}"/>
    <cellStyle name="40% - ส่วนที่ถูกเน้น1 3 2" xfId="346" xr:uid="{00000000-0005-0000-0000-00004B010000}"/>
    <cellStyle name="40% - ส่วนที่ถูกเน้น1 4" xfId="347" xr:uid="{00000000-0005-0000-0000-00004C010000}"/>
    <cellStyle name="40% - ส่วนที่ถูกเน้น1 4 2" xfId="348" xr:uid="{00000000-0005-0000-0000-00004D010000}"/>
    <cellStyle name="40% - ส่วนที่ถูกเน้น1 5" xfId="349" xr:uid="{00000000-0005-0000-0000-00004E010000}"/>
    <cellStyle name="40% - ส่วนที่ถูกเน้น1 6" xfId="350" xr:uid="{00000000-0005-0000-0000-00004F010000}"/>
    <cellStyle name="40% - ส่วนที่ถูกเน้น2 2" xfId="351" xr:uid="{00000000-0005-0000-0000-000050010000}"/>
    <cellStyle name="40% - ส่วนที่ถูกเน้น2 2 2" xfId="352" xr:uid="{00000000-0005-0000-0000-000051010000}"/>
    <cellStyle name="40% - ส่วนที่ถูกเน้น2 3" xfId="353" xr:uid="{00000000-0005-0000-0000-000052010000}"/>
    <cellStyle name="40% - ส่วนที่ถูกเน้น2 3 2" xfId="354" xr:uid="{00000000-0005-0000-0000-000053010000}"/>
    <cellStyle name="40% - ส่วนที่ถูกเน้น2 4" xfId="355" xr:uid="{00000000-0005-0000-0000-000054010000}"/>
    <cellStyle name="40% - ส่วนที่ถูกเน้น2 4 2" xfId="356" xr:uid="{00000000-0005-0000-0000-000055010000}"/>
    <cellStyle name="40% - ส่วนที่ถูกเน้น2 5" xfId="357" xr:uid="{00000000-0005-0000-0000-000056010000}"/>
    <cellStyle name="40% - ส่วนที่ถูกเน้น2 6" xfId="358" xr:uid="{00000000-0005-0000-0000-000057010000}"/>
    <cellStyle name="40% - ส่วนที่ถูกเน้น3 2" xfId="359" xr:uid="{00000000-0005-0000-0000-000058010000}"/>
    <cellStyle name="40% - ส่วนที่ถูกเน้น3 2 2" xfId="360" xr:uid="{00000000-0005-0000-0000-000059010000}"/>
    <cellStyle name="40% - ส่วนที่ถูกเน้น3 3" xfId="361" xr:uid="{00000000-0005-0000-0000-00005A010000}"/>
    <cellStyle name="40% - ส่วนที่ถูกเน้น3 3 2" xfId="362" xr:uid="{00000000-0005-0000-0000-00005B010000}"/>
    <cellStyle name="40% - ส่วนที่ถูกเน้น3 4" xfId="363" xr:uid="{00000000-0005-0000-0000-00005C010000}"/>
    <cellStyle name="40% - ส่วนที่ถูกเน้น3 4 2" xfId="364" xr:uid="{00000000-0005-0000-0000-00005D010000}"/>
    <cellStyle name="40% - ส่วนที่ถูกเน้น3 5" xfId="365" xr:uid="{00000000-0005-0000-0000-00005E010000}"/>
    <cellStyle name="40% - ส่วนที่ถูกเน้น3 6" xfId="366" xr:uid="{00000000-0005-0000-0000-00005F010000}"/>
    <cellStyle name="40% - ส่วนที่ถูกเน้น4 2" xfId="367" xr:uid="{00000000-0005-0000-0000-000060010000}"/>
    <cellStyle name="40% - ส่วนที่ถูกเน้น4 2 2" xfId="368" xr:uid="{00000000-0005-0000-0000-000061010000}"/>
    <cellStyle name="40% - ส่วนที่ถูกเน้น4 3" xfId="369" xr:uid="{00000000-0005-0000-0000-000062010000}"/>
    <cellStyle name="40% - ส่วนที่ถูกเน้น4 3 2" xfId="370" xr:uid="{00000000-0005-0000-0000-000063010000}"/>
    <cellStyle name="40% - ส่วนที่ถูกเน้น4 4" xfId="371" xr:uid="{00000000-0005-0000-0000-000064010000}"/>
    <cellStyle name="40% - ส่วนที่ถูกเน้น4 4 2" xfId="372" xr:uid="{00000000-0005-0000-0000-000065010000}"/>
    <cellStyle name="40% - ส่วนที่ถูกเน้น4 5" xfId="373" xr:uid="{00000000-0005-0000-0000-000066010000}"/>
    <cellStyle name="40% - ส่วนที่ถูกเน้น4 6" xfId="374" xr:uid="{00000000-0005-0000-0000-000067010000}"/>
    <cellStyle name="40% - ส่วนที่ถูกเน้น5 2" xfId="375" xr:uid="{00000000-0005-0000-0000-000068010000}"/>
    <cellStyle name="40% - ส่วนที่ถูกเน้น5 2 2" xfId="376" xr:uid="{00000000-0005-0000-0000-000069010000}"/>
    <cellStyle name="40% - ส่วนที่ถูกเน้น5 3" xfId="377" xr:uid="{00000000-0005-0000-0000-00006A010000}"/>
    <cellStyle name="40% - ส่วนที่ถูกเน้น5 3 2" xfId="378" xr:uid="{00000000-0005-0000-0000-00006B010000}"/>
    <cellStyle name="40% - ส่วนที่ถูกเน้น5 4" xfId="379" xr:uid="{00000000-0005-0000-0000-00006C010000}"/>
    <cellStyle name="40% - ส่วนที่ถูกเน้น5 4 2" xfId="380" xr:uid="{00000000-0005-0000-0000-00006D010000}"/>
    <cellStyle name="40% - ส่วนที่ถูกเน้น5 5" xfId="381" xr:uid="{00000000-0005-0000-0000-00006E010000}"/>
    <cellStyle name="40% - ส่วนที่ถูกเน้น5 6" xfId="382" xr:uid="{00000000-0005-0000-0000-00006F010000}"/>
    <cellStyle name="40% - ส่วนที่ถูกเน้น6 2" xfId="383" xr:uid="{00000000-0005-0000-0000-000070010000}"/>
    <cellStyle name="40% - ส่วนที่ถูกเน้น6 2 2" xfId="384" xr:uid="{00000000-0005-0000-0000-000071010000}"/>
    <cellStyle name="40% - ส่วนที่ถูกเน้น6 3" xfId="385" xr:uid="{00000000-0005-0000-0000-000072010000}"/>
    <cellStyle name="40% - ส่วนที่ถูกเน้น6 3 2" xfId="386" xr:uid="{00000000-0005-0000-0000-000073010000}"/>
    <cellStyle name="40% - ส่วนที่ถูกเน้น6 4" xfId="387" xr:uid="{00000000-0005-0000-0000-000074010000}"/>
    <cellStyle name="40% - ส่วนที่ถูกเน้น6 4 2" xfId="388" xr:uid="{00000000-0005-0000-0000-000075010000}"/>
    <cellStyle name="40% - ส่วนที่ถูกเน้น6 5" xfId="389" xr:uid="{00000000-0005-0000-0000-000076010000}"/>
    <cellStyle name="40% - ส่วนที่ถูกเน้น6 6" xfId="390" xr:uid="{00000000-0005-0000-0000-000077010000}"/>
    <cellStyle name="60% - Accent1 10" xfId="391" xr:uid="{00000000-0005-0000-0000-000078010000}"/>
    <cellStyle name="60% - Accent1 11" xfId="392" xr:uid="{00000000-0005-0000-0000-000079010000}"/>
    <cellStyle name="60% - Accent1 12" xfId="393" xr:uid="{00000000-0005-0000-0000-00007A010000}"/>
    <cellStyle name="60% - Accent1 13" xfId="2376" xr:uid="{00000000-0005-0000-0000-00007B010000}"/>
    <cellStyle name="60% - Accent1 2" xfId="394" xr:uid="{00000000-0005-0000-0000-00007C010000}"/>
    <cellStyle name="60% - Accent1 2 2" xfId="395" xr:uid="{00000000-0005-0000-0000-00007D010000}"/>
    <cellStyle name="60% - Accent1 2 3" xfId="396" xr:uid="{00000000-0005-0000-0000-00007E010000}"/>
    <cellStyle name="60% - Accent1 3" xfId="397" xr:uid="{00000000-0005-0000-0000-00007F010000}"/>
    <cellStyle name="60% - Accent1 3 2" xfId="398" xr:uid="{00000000-0005-0000-0000-000080010000}"/>
    <cellStyle name="60% - Accent1 3 3" xfId="399" xr:uid="{00000000-0005-0000-0000-000081010000}"/>
    <cellStyle name="60% - Accent1 4" xfId="400" xr:uid="{00000000-0005-0000-0000-000082010000}"/>
    <cellStyle name="60% - Accent1 4 2" xfId="401" xr:uid="{00000000-0005-0000-0000-000083010000}"/>
    <cellStyle name="60% - Accent1 5" xfId="402" xr:uid="{00000000-0005-0000-0000-000084010000}"/>
    <cellStyle name="60% - Accent1 5 2" xfId="403" xr:uid="{00000000-0005-0000-0000-000085010000}"/>
    <cellStyle name="60% - Accent1 6" xfId="404" xr:uid="{00000000-0005-0000-0000-000086010000}"/>
    <cellStyle name="60% - Accent1 7" xfId="405" xr:uid="{00000000-0005-0000-0000-000087010000}"/>
    <cellStyle name="60% - Accent1 8" xfId="406" xr:uid="{00000000-0005-0000-0000-000088010000}"/>
    <cellStyle name="60% - Accent1 9" xfId="407" xr:uid="{00000000-0005-0000-0000-000089010000}"/>
    <cellStyle name="60% - Accent2 10" xfId="408" xr:uid="{00000000-0005-0000-0000-00008A010000}"/>
    <cellStyle name="60% - Accent2 11" xfId="409" xr:uid="{00000000-0005-0000-0000-00008B010000}"/>
    <cellStyle name="60% - Accent2 12" xfId="410" xr:uid="{00000000-0005-0000-0000-00008C010000}"/>
    <cellStyle name="60% - Accent2 13" xfId="2377" xr:uid="{00000000-0005-0000-0000-00008D010000}"/>
    <cellStyle name="60% - Accent2 2" xfId="411" xr:uid="{00000000-0005-0000-0000-00008E010000}"/>
    <cellStyle name="60% - Accent2 2 2" xfId="412" xr:uid="{00000000-0005-0000-0000-00008F010000}"/>
    <cellStyle name="60% - Accent2 2 3" xfId="413" xr:uid="{00000000-0005-0000-0000-000090010000}"/>
    <cellStyle name="60% - Accent2 3" xfId="414" xr:uid="{00000000-0005-0000-0000-000091010000}"/>
    <cellStyle name="60% - Accent2 3 2" xfId="415" xr:uid="{00000000-0005-0000-0000-000092010000}"/>
    <cellStyle name="60% - Accent2 3 3" xfId="416" xr:uid="{00000000-0005-0000-0000-000093010000}"/>
    <cellStyle name="60% - Accent2 4" xfId="417" xr:uid="{00000000-0005-0000-0000-000094010000}"/>
    <cellStyle name="60% - Accent2 4 2" xfId="418" xr:uid="{00000000-0005-0000-0000-000095010000}"/>
    <cellStyle name="60% - Accent2 5" xfId="419" xr:uid="{00000000-0005-0000-0000-000096010000}"/>
    <cellStyle name="60% - Accent2 5 2" xfId="420" xr:uid="{00000000-0005-0000-0000-000097010000}"/>
    <cellStyle name="60% - Accent2 6" xfId="421" xr:uid="{00000000-0005-0000-0000-000098010000}"/>
    <cellStyle name="60% - Accent2 7" xfId="422" xr:uid="{00000000-0005-0000-0000-000099010000}"/>
    <cellStyle name="60% - Accent2 8" xfId="423" xr:uid="{00000000-0005-0000-0000-00009A010000}"/>
    <cellStyle name="60% - Accent2 9" xfId="424" xr:uid="{00000000-0005-0000-0000-00009B010000}"/>
    <cellStyle name="60% - Accent3 10" xfId="425" xr:uid="{00000000-0005-0000-0000-00009C010000}"/>
    <cellStyle name="60% - Accent3 11" xfId="426" xr:uid="{00000000-0005-0000-0000-00009D010000}"/>
    <cellStyle name="60% - Accent3 12" xfId="427" xr:uid="{00000000-0005-0000-0000-00009E010000}"/>
    <cellStyle name="60% - Accent3 13" xfId="2378" xr:uid="{00000000-0005-0000-0000-00009F010000}"/>
    <cellStyle name="60% - Accent3 2" xfId="428" xr:uid="{00000000-0005-0000-0000-0000A0010000}"/>
    <cellStyle name="60% - Accent3 2 2" xfId="429" xr:uid="{00000000-0005-0000-0000-0000A1010000}"/>
    <cellStyle name="60% - Accent3 2 3" xfId="430" xr:uid="{00000000-0005-0000-0000-0000A2010000}"/>
    <cellStyle name="60% - Accent3 3" xfId="431" xr:uid="{00000000-0005-0000-0000-0000A3010000}"/>
    <cellStyle name="60% - Accent3 3 2" xfId="432" xr:uid="{00000000-0005-0000-0000-0000A4010000}"/>
    <cellStyle name="60% - Accent3 3 3" xfId="433" xr:uid="{00000000-0005-0000-0000-0000A5010000}"/>
    <cellStyle name="60% - Accent3 4" xfId="434" xr:uid="{00000000-0005-0000-0000-0000A6010000}"/>
    <cellStyle name="60% - Accent3 4 2" xfId="435" xr:uid="{00000000-0005-0000-0000-0000A7010000}"/>
    <cellStyle name="60% - Accent3 5" xfId="436" xr:uid="{00000000-0005-0000-0000-0000A8010000}"/>
    <cellStyle name="60% - Accent3 5 2" xfId="437" xr:uid="{00000000-0005-0000-0000-0000A9010000}"/>
    <cellStyle name="60% - Accent3 6" xfId="438" xr:uid="{00000000-0005-0000-0000-0000AA010000}"/>
    <cellStyle name="60% - Accent3 7" xfId="439" xr:uid="{00000000-0005-0000-0000-0000AB010000}"/>
    <cellStyle name="60% - Accent3 8" xfId="440" xr:uid="{00000000-0005-0000-0000-0000AC010000}"/>
    <cellStyle name="60% - Accent3 9" xfId="441" xr:uid="{00000000-0005-0000-0000-0000AD010000}"/>
    <cellStyle name="60% - Accent4 10" xfId="442" xr:uid="{00000000-0005-0000-0000-0000AE010000}"/>
    <cellStyle name="60% - Accent4 11" xfId="443" xr:uid="{00000000-0005-0000-0000-0000AF010000}"/>
    <cellStyle name="60% - Accent4 12" xfId="444" xr:uid="{00000000-0005-0000-0000-0000B0010000}"/>
    <cellStyle name="60% - Accent4 13" xfId="2379" xr:uid="{00000000-0005-0000-0000-0000B1010000}"/>
    <cellStyle name="60% - Accent4 2" xfId="445" xr:uid="{00000000-0005-0000-0000-0000B2010000}"/>
    <cellStyle name="60% - Accent4 2 2" xfId="446" xr:uid="{00000000-0005-0000-0000-0000B3010000}"/>
    <cellStyle name="60% - Accent4 2 3" xfId="447" xr:uid="{00000000-0005-0000-0000-0000B4010000}"/>
    <cellStyle name="60% - Accent4 3" xfId="448" xr:uid="{00000000-0005-0000-0000-0000B5010000}"/>
    <cellStyle name="60% - Accent4 3 2" xfId="449" xr:uid="{00000000-0005-0000-0000-0000B6010000}"/>
    <cellStyle name="60% - Accent4 3 3" xfId="450" xr:uid="{00000000-0005-0000-0000-0000B7010000}"/>
    <cellStyle name="60% - Accent4 4" xfId="451" xr:uid="{00000000-0005-0000-0000-0000B8010000}"/>
    <cellStyle name="60% - Accent4 4 2" xfId="452" xr:uid="{00000000-0005-0000-0000-0000B9010000}"/>
    <cellStyle name="60% - Accent4 5" xfId="453" xr:uid="{00000000-0005-0000-0000-0000BA010000}"/>
    <cellStyle name="60% - Accent4 5 2" xfId="454" xr:uid="{00000000-0005-0000-0000-0000BB010000}"/>
    <cellStyle name="60% - Accent4 6" xfId="455" xr:uid="{00000000-0005-0000-0000-0000BC010000}"/>
    <cellStyle name="60% - Accent4 7" xfId="456" xr:uid="{00000000-0005-0000-0000-0000BD010000}"/>
    <cellStyle name="60% - Accent4 8" xfId="457" xr:uid="{00000000-0005-0000-0000-0000BE010000}"/>
    <cellStyle name="60% - Accent4 9" xfId="458" xr:uid="{00000000-0005-0000-0000-0000BF010000}"/>
    <cellStyle name="60% - Accent5 10" xfId="459" xr:uid="{00000000-0005-0000-0000-0000C0010000}"/>
    <cellStyle name="60% - Accent5 11" xfId="460" xr:uid="{00000000-0005-0000-0000-0000C1010000}"/>
    <cellStyle name="60% - Accent5 12" xfId="461" xr:uid="{00000000-0005-0000-0000-0000C2010000}"/>
    <cellStyle name="60% - Accent5 13" xfId="2380" xr:uid="{00000000-0005-0000-0000-0000C3010000}"/>
    <cellStyle name="60% - Accent5 2" xfId="462" xr:uid="{00000000-0005-0000-0000-0000C4010000}"/>
    <cellStyle name="60% - Accent5 2 2" xfId="463" xr:uid="{00000000-0005-0000-0000-0000C5010000}"/>
    <cellStyle name="60% - Accent5 2 3" xfId="464" xr:uid="{00000000-0005-0000-0000-0000C6010000}"/>
    <cellStyle name="60% - Accent5 3" xfId="465" xr:uid="{00000000-0005-0000-0000-0000C7010000}"/>
    <cellStyle name="60% - Accent5 3 2" xfId="466" xr:uid="{00000000-0005-0000-0000-0000C8010000}"/>
    <cellStyle name="60% - Accent5 3 3" xfId="467" xr:uid="{00000000-0005-0000-0000-0000C9010000}"/>
    <cellStyle name="60% - Accent5 4" xfId="468" xr:uid="{00000000-0005-0000-0000-0000CA010000}"/>
    <cellStyle name="60% - Accent5 4 2" xfId="469" xr:uid="{00000000-0005-0000-0000-0000CB010000}"/>
    <cellStyle name="60% - Accent5 5" xfId="470" xr:uid="{00000000-0005-0000-0000-0000CC010000}"/>
    <cellStyle name="60% - Accent5 5 2" xfId="471" xr:uid="{00000000-0005-0000-0000-0000CD010000}"/>
    <cellStyle name="60% - Accent5 6" xfId="472" xr:uid="{00000000-0005-0000-0000-0000CE010000}"/>
    <cellStyle name="60% - Accent5 7" xfId="473" xr:uid="{00000000-0005-0000-0000-0000CF010000}"/>
    <cellStyle name="60% - Accent5 8" xfId="474" xr:uid="{00000000-0005-0000-0000-0000D0010000}"/>
    <cellStyle name="60% - Accent5 9" xfId="475" xr:uid="{00000000-0005-0000-0000-0000D1010000}"/>
    <cellStyle name="60% - Accent6 10" xfId="476" xr:uid="{00000000-0005-0000-0000-0000D2010000}"/>
    <cellStyle name="60% - Accent6 11" xfId="477" xr:uid="{00000000-0005-0000-0000-0000D3010000}"/>
    <cellStyle name="60% - Accent6 12" xfId="478" xr:uid="{00000000-0005-0000-0000-0000D4010000}"/>
    <cellStyle name="60% - Accent6 13" xfId="2381" xr:uid="{00000000-0005-0000-0000-0000D5010000}"/>
    <cellStyle name="60% - Accent6 2" xfId="479" xr:uid="{00000000-0005-0000-0000-0000D6010000}"/>
    <cellStyle name="60% - Accent6 2 2" xfId="480" xr:uid="{00000000-0005-0000-0000-0000D7010000}"/>
    <cellStyle name="60% - Accent6 2 3" xfId="481" xr:uid="{00000000-0005-0000-0000-0000D8010000}"/>
    <cellStyle name="60% - Accent6 3" xfId="482" xr:uid="{00000000-0005-0000-0000-0000D9010000}"/>
    <cellStyle name="60% - Accent6 3 2" xfId="483" xr:uid="{00000000-0005-0000-0000-0000DA010000}"/>
    <cellStyle name="60% - Accent6 3 3" xfId="484" xr:uid="{00000000-0005-0000-0000-0000DB010000}"/>
    <cellStyle name="60% - Accent6 4" xfId="485" xr:uid="{00000000-0005-0000-0000-0000DC010000}"/>
    <cellStyle name="60% - Accent6 4 2" xfId="486" xr:uid="{00000000-0005-0000-0000-0000DD010000}"/>
    <cellStyle name="60% - Accent6 5" xfId="487" xr:uid="{00000000-0005-0000-0000-0000DE010000}"/>
    <cellStyle name="60% - Accent6 5 2" xfId="488" xr:uid="{00000000-0005-0000-0000-0000DF010000}"/>
    <cellStyle name="60% - Accent6 6" xfId="489" xr:uid="{00000000-0005-0000-0000-0000E0010000}"/>
    <cellStyle name="60% - Accent6 7" xfId="490" xr:uid="{00000000-0005-0000-0000-0000E1010000}"/>
    <cellStyle name="60% - Accent6 8" xfId="491" xr:uid="{00000000-0005-0000-0000-0000E2010000}"/>
    <cellStyle name="60% - Accent6 9" xfId="492" xr:uid="{00000000-0005-0000-0000-0000E3010000}"/>
    <cellStyle name="60% - ส่วนที่ถูกเน้น1 2" xfId="493" xr:uid="{00000000-0005-0000-0000-0000E4010000}"/>
    <cellStyle name="60% - ส่วนที่ถูกเน้น1 3" xfId="494" xr:uid="{00000000-0005-0000-0000-0000E5010000}"/>
    <cellStyle name="60% - ส่วนที่ถูกเน้น1 4" xfId="495" xr:uid="{00000000-0005-0000-0000-0000E6010000}"/>
    <cellStyle name="60% - ส่วนที่ถูกเน้น1 5" xfId="496" xr:uid="{00000000-0005-0000-0000-0000E7010000}"/>
    <cellStyle name="60% - ส่วนที่ถูกเน้น1 6" xfId="497" xr:uid="{00000000-0005-0000-0000-0000E8010000}"/>
    <cellStyle name="60% - ส่วนที่ถูกเน้น2 2" xfId="498" xr:uid="{00000000-0005-0000-0000-0000E9010000}"/>
    <cellStyle name="60% - ส่วนที่ถูกเน้น2 3" xfId="499" xr:uid="{00000000-0005-0000-0000-0000EA010000}"/>
    <cellStyle name="60% - ส่วนที่ถูกเน้น2 4" xfId="500" xr:uid="{00000000-0005-0000-0000-0000EB010000}"/>
    <cellStyle name="60% - ส่วนที่ถูกเน้น2 5" xfId="501" xr:uid="{00000000-0005-0000-0000-0000EC010000}"/>
    <cellStyle name="60% - ส่วนที่ถูกเน้น2 6" xfId="502" xr:uid="{00000000-0005-0000-0000-0000ED010000}"/>
    <cellStyle name="60% - ส่วนที่ถูกเน้น3 2" xfId="503" xr:uid="{00000000-0005-0000-0000-0000EE010000}"/>
    <cellStyle name="60% - ส่วนที่ถูกเน้น3 3" xfId="504" xr:uid="{00000000-0005-0000-0000-0000EF010000}"/>
    <cellStyle name="60% - ส่วนที่ถูกเน้น3 4" xfId="505" xr:uid="{00000000-0005-0000-0000-0000F0010000}"/>
    <cellStyle name="60% - ส่วนที่ถูกเน้น3 5" xfId="506" xr:uid="{00000000-0005-0000-0000-0000F1010000}"/>
    <cellStyle name="60% - ส่วนที่ถูกเน้น3 6" xfId="507" xr:uid="{00000000-0005-0000-0000-0000F2010000}"/>
    <cellStyle name="60% - ส่วนที่ถูกเน้น4 2" xfId="508" xr:uid="{00000000-0005-0000-0000-0000F3010000}"/>
    <cellStyle name="60% - ส่วนที่ถูกเน้น4 3" xfId="509" xr:uid="{00000000-0005-0000-0000-0000F4010000}"/>
    <cellStyle name="60% - ส่วนที่ถูกเน้น4 4" xfId="510" xr:uid="{00000000-0005-0000-0000-0000F5010000}"/>
    <cellStyle name="60% - ส่วนที่ถูกเน้น4 5" xfId="511" xr:uid="{00000000-0005-0000-0000-0000F6010000}"/>
    <cellStyle name="60% - ส่วนที่ถูกเน้น4 6" xfId="512" xr:uid="{00000000-0005-0000-0000-0000F7010000}"/>
    <cellStyle name="60% - ส่วนที่ถูกเน้น5 2" xfId="513" xr:uid="{00000000-0005-0000-0000-0000F8010000}"/>
    <cellStyle name="60% - ส่วนที่ถูกเน้น5 3" xfId="514" xr:uid="{00000000-0005-0000-0000-0000F9010000}"/>
    <cellStyle name="60% - ส่วนที่ถูกเน้น5 4" xfId="515" xr:uid="{00000000-0005-0000-0000-0000FA010000}"/>
    <cellStyle name="60% - ส่วนที่ถูกเน้น5 5" xfId="516" xr:uid="{00000000-0005-0000-0000-0000FB010000}"/>
    <cellStyle name="60% - ส่วนที่ถูกเน้น5 6" xfId="517" xr:uid="{00000000-0005-0000-0000-0000FC010000}"/>
    <cellStyle name="60% - ส่วนที่ถูกเน้น6 2" xfId="518" xr:uid="{00000000-0005-0000-0000-0000FD010000}"/>
    <cellStyle name="60% - ส่วนที่ถูกเน้น6 3" xfId="519" xr:uid="{00000000-0005-0000-0000-0000FE010000}"/>
    <cellStyle name="60% - ส่วนที่ถูกเน้น6 4" xfId="520" xr:uid="{00000000-0005-0000-0000-0000FF010000}"/>
    <cellStyle name="60% - ส่วนที่ถูกเน้น6 5" xfId="521" xr:uid="{00000000-0005-0000-0000-000000020000}"/>
    <cellStyle name="60% - ส่วนที่ถูกเน้น6 6" xfId="522" xr:uid="{00000000-0005-0000-0000-000001020000}"/>
    <cellStyle name="75" xfId="523" xr:uid="{00000000-0005-0000-0000-000002020000}"/>
    <cellStyle name="Accent1 10" xfId="524" xr:uid="{00000000-0005-0000-0000-000003020000}"/>
    <cellStyle name="Accent1 11" xfId="525" xr:uid="{00000000-0005-0000-0000-000004020000}"/>
    <cellStyle name="Accent1 12" xfId="526" xr:uid="{00000000-0005-0000-0000-000005020000}"/>
    <cellStyle name="Accent1 13" xfId="2382" xr:uid="{00000000-0005-0000-0000-000006020000}"/>
    <cellStyle name="Accent1 2" xfId="527" xr:uid="{00000000-0005-0000-0000-000007020000}"/>
    <cellStyle name="Accent1 2 2" xfId="528" xr:uid="{00000000-0005-0000-0000-000008020000}"/>
    <cellStyle name="Accent1 2 3" xfId="529" xr:uid="{00000000-0005-0000-0000-000009020000}"/>
    <cellStyle name="Accent1 3" xfId="530" xr:uid="{00000000-0005-0000-0000-00000A020000}"/>
    <cellStyle name="Accent1 3 2" xfId="531" xr:uid="{00000000-0005-0000-0000-00000B020000}"/>
    <cellStyle name="Accent1 3 3" xfId="532" xr:uid="{00000000-0005-0000-0000-00000C020000}"/>
    <cellStyle name="Accent1 4" xfId="533" xr:uid="{00000000-0005-0000-0000-00000D020000}"/>
    <cellStyle name="Accent1 4 2" xfId="534" xr:uid="{00000000-0005-0000-0000-00000E020000}"/>
    <cellStyle name="Accent1 5" xfId="535" xr:uid="{00000000-0005-0000-0000-00000F020000}"/>
    <cellStyle name="Accent1 5 2" xfId="536" xr:uid="{00000000-0005-0000-0000-000010020000}"/>
    <cellStyle name="Accent1 6" xfId="537" xr:uid="{00000000-0005-0000-0000-000011020000}"/>
    <cellStyle name="Accent1 7" xfId="538" xr:uid="{00000000-0005-0000-0000-000012020000}"/>
    <cellStyle name="Accent1 8" xfId="539" xr:uid="{00000000-0005-0000-0000-000013020000}"/>
    <cellStyle name="Accent1 9" xfId="540" xr:uid="{00000000-0005-0000-0000-000014020000}"/>
    <cellStyle name="Accent2 10" xfId="541" xr:uid="{00000000-0005-0000-0000-000015020000}"/>
    <cellStyle name="Accent2 11" xfId="542" xr:uid="{00000000-0005-0000-0000-000016020000}"/>
    <cellStyle name="Accent2 12" xfId="543" xr:uid="{00000000-0005-0000-0000-000017020000}"/>
    <cellStyle name="Accent2 13" xfId="2383" xr:uid="{00000000-0005-0000-0000-000018020000}"/>
    <cellStyle name="Accent2 2" xfId="544" xr:uid="{00000000-0005-0000-0000-000019020000}"/>
    <cellStyle name="Accent2 2 2" xfId="545" xr:uid="{00000000-0005-0000-0000-00001A020000}"/>
    <cellStyle name="Accent2 2 3" xfId="546" xr:uid="{00000000-0005-0000-0000-00001B020000}"/>
    <cellStyle name="Accent2 3" xfId="547" xr:uid="{00000000-0005-0000-0000-00001C020000}"/>
    <cellStyle name="Accent2 3 2" xfId="548" xr:uid="{00000000-0005-0000-0000-00001D020000}"/>
    <cellStyle name="Accent2 3 3" xfId="549" xr:uid="{00000000-0005-0000-0000-00001E020000}"/>
    <cellStyle name="Accent2 4" xfId="550" xr:uid="{00000000-0005-0000-0000-00001F020000}"/>
    <cellStyle name="Accent2 4 2" xfId="551" xr:uid="{00000000-0005-0000-0000-000020020000}"/>
    <cellStyle name="Accent2 5" xfId="552" xr:uid="{00000000-0005-0000-0000-000021020000}"/>
    <cellStyle name="Accent2 5 2" xfId="553" xr:uid="{00000000-0005-0000-0000-000022020000}"/>
    <cellStyle name="Accent2 6" xfId="554" xr:uid="{00000000-0005-0000-0000-000023020000}"/>
    <cellStyle name="Accent2 7" xfId="555" xr:uid="{00000000-0005-0000-0000-000024020000}"/>
    <cellStyle name="Accent2 8" xfId="556" xr:uid="{00000000-0005-0000-0000-000025020000}"/>
    <cellStyle name="Accent2 9" xfId="557" xr:uid="{00000000-0005-0000-0000-000026020000}"/>
    <cellStyle name="Accent3 10" xfId="558" xr:uid="{00000000-0005-0000-0000-000027020000}"/>
    <cellStyle name="Accent3 11" xfId="559" xr:uid="{00000000-0005-0000-0000-000028020000}"/>
    <cellStyle name="Accent3 12" xfId="560" xr:uid="{00000000-0005-0000-0000-000029020000}"/>
    <cellStyle name="Accent3 13" xfId="2384" xr:uid="{00000000-0005-0000-0000-00002A020000}"/>
    <cellStyle name="Accent3 2" xfId="561" xr:uid="{00000000-0005-0000-0000-00002B020000}"/>
    <cellStyle name="Accent3 2 2" xfId="562" xr:uid="{00000000-0005-0000-0000-00002C020000}"/>
    <cellStyle name="Accent3 2 3" xfId="563" xr:uid="{00000000-0005-0000-0000-00002D020000}"/>
    <cellStyle name="Accent3 3" xfId="564" xr:uid="{00000000-0005-0000-0000-00002E020000}"/>
    <cellStyle name="Accent3 3 2" xfId="565" xr:uid="{00000000-0005-0000-0000-00002F020000}"/>
    <cellStyle name="Accent3 3 3" xfId="566" xr:uid="{00000000-0005-0000-0000-000030020000}"/>
    <cellStyle name="Accent3 4" xfId="567" xr:uid="{00000000-0005-0000-0000-000031020000}"/>
    <cellStyle name="Accent3 4 2" xfId="568" xr:uid="{00000000-0005-0000-0000-000032020000}"/>
    <cellStyle name="Accent3 5" xfId="569" xr:uid="{00000000-0005-0000-0000-000033020000}"/>
    <cellStyle name="Accent3 5 2" xfId="570" xr:uid="{00000000-0005-0000-0000-000034020000}"/>
    <cellStyle name="Accent3 6" xfId="571" xr:uid="{00000000-0005-0000-0000-000035020000}"/>
    <cellStyle name="Accent3 7" xfId="572" xr:uid="{00000000-0005-0000-0000-000036020000}"/>
    <cellStyle name="Accent3 8" xfId="573" xr:uid="{00000000-0005-0000-0000-000037020000}"/>
    <cellStyle name="Accent3 9" xfId="574" xr:uid="{00000000-0005-0000-0000-000038020000}"/>
    <cellStyle name="Accent4 10" xfId="575" xr:uid="{00000000-0005-0000-0000-000039020000}"/>
    <cellStyle name="Accent4 11" xfId="576" xr:uid="{00000000-0005-0000-0000-00003A020000}"/>
    <cellStyle name="Accent4 12" xfId="577" xr:uid="{00000000-0005-0000-0000-00003B020000}"/>
    <cellStyle name="Accent4 13" xfId="2385" xr:uid="{00000000-0005-0000-0000-00003C020000}"/>
    <cellStyle name="Accent4 2" xfId="578" xr:uid="{00000000-0005-0000-0000-00003D020000}"/>
    <cellStyle name="Accent4 2 2" xfId="579" xr:uid="{00000000-0005-0000-0000-00003E020000}"/>
    <cellStyle name="Accent4 2 3" xfId="580" xr:uid="{00000000-0005-0000-0000-00003F020000}"/>
    <cellStyle name="Accent4 3" xfId="581" xr:uid="{00000000-0005-0000-0000-000040020000}"/>
    <cellStyle name="Accent4 3 2" xfId="582" xr:uid="{00000000-0005-0000-0000-000041020000}"/>
    <cellStyle name="Accent4 3 3" xfId="583" xr:uid="{00000000-0005-0000-0000-000042020000}"/>
    <cellStyle name="Accent4 4" xfId="584" xr:uid="{00000000-0005-0000-0000-000043020000}"/>
    <cellStyle name="Accent4 4 2" xfId="585" xr:uid="{00000000-0005-0000-0000-000044020000}"/>
    <cellStyle name="Accent4 5" xfId="586" xr:uid="{00000000-0005-0000-0000-000045020000}"/>
    <cellStyle name="Accent4 5 2" xfId="587" xr:uid="{00000000-0005-0000-0000-000046020000}"/>
    <cellStyle name="Accent4 6" xfId="588" xr:uid="{00000000-0005-0000-0000-000047020000}"/>
    <cellStyle name="Accent4 7" xfId="589" xr:uid="{00000000-0005-0000-0000-000048020000}"/>
    <cellStyle name="Accent4 8" xfId="590" xr:uid="{00000000-0005-0000-0000-000049020000}"/>
    <cellStyle name="Accent4 9" xfId="591" xr:uid="{00000000-0005-0000-0000-00004A020000}"/>
    <cellStyle name="Accent5 10" xfId="592" xr:uid="{00000000-0005-0000-0000-00004B020000}"/>
    <cellStyle name="Accent5 11" xfId="593" xr:uid="{00000000-0005-0000-0000-00004C020000}"/>
    <cellStyle name="Accent5 12" xfId="594" xr:uid="{00000000-0005-0000-0000-00004D020000}"/>
    <cellStyle name="Accent5 13" xfId="2386" xr:uid="{00000000-0005-0000-0000-00004E020000}"/>
    <cellStyle name="Accent5 2" xfId="595" xr:uid="{00000000-0005-0000-0000-00004F020000}"/>
    <cellStyle name="Accent5 2 2" xfId="596" xr:uid="{00000000-0005-0000-0000-000050020000}"/>
    <cellStyle name="Accent5 2 3" xfId="597" xr:uid="{00000000-0005-0000-0000-000051020000}"/>
    <cellStyle name="Accent5 3" xfId="598" xr:uid="{00000000-0005-0000-0000-000052020000}"/>
    <cellStyle name="Accent5 3 2" xfId="599" xr:uid="{00000000-0005-0000-0000-000053020000}"/>
    <cellStyle name="Accent5 3 3" xfId="600" xr:uid="{00000000-0005-0000-0000-000054020000}"/>
    <cellStyle name="Accent5 4" xfId="601" xr:uid="{00000000-0005-0000-0000-000055020000}"/>
    <cellStyle name="Accent5 4 2" xfId="602" xr:uid="{00000000-0005-0000-0000-000056020000}"/>
    <cellStyle name="Accent5 5" xfId="603" xr:uid="{00000000-0005-0000-0000-000057020000}"/>
    <cellStyle name="Accent5 6" xfId="604" xr:uid="{00000000-0005-0000-0000-000058020000}"/>
    <cellStyle name="Accent5 7" xfId="605" xr:uid="{00000000-0005-0000-0000-000059020000}"/>
    <cellStyle name="Accent5 8" xfId="606" xr:uid="{00000000-0005-0000-0000-00005A020000}"/>
    <cellStyle name="Accent5 9" xfId="607" xr:uid="{00000000-0005-0000-0000-00005B020000}"/>
    <cellStyle name="Accent6 10" xfId="608" xr:uid="{00000000-0005-0000-0000-00005C020000}"/>
    <cellStyle name="Accent6 11" xfId="609" xr:uid="{00000000-0005-0000-0000-00005D020000}"/>
    <cellStyle name="Accent6 12" xfId="610" xr:uid="{00000000-0005-0000-0000-00005E020000}"/>
    <cellStyle name="Accent6 13" xfId="2387" xr:uid="{00000000-0005-0000-0000-00005F020000}"/>
    <cellStyle name="Accent6 2" xfId="611" xr:uid="{00000000-0005-0000-0000-000060020000}"/>
    <cellStyle name="Accent6 2 2" xfId="612" xr:uid="{00000000-0005-0000-0000-000061020000}"/>
    <cellStyle name="Accent6 2 3" xfId="613" xr:uid="{00000000-0005-0000-0000-000062020000}"/>
    <cellStyle name="Accent6 3" xfId="614" xr:uid="{00000000-0005-0000-0000-000063020000}"/>
    <cellStyle name="Accent6 3 2" xfId="615" xr:uid="{00000000-0005-0000-0000-000064020000}"/>
    <cellStyle name="Accent6 3 3" xfId="616" xr:uid="{00000000-0005-0000-0000-000065020000}"/>
    <cellStyle name="Accent6 4" xfId="617" xr:uid="{00000000-0005-0000-0000-000066020000}"/>
    <cellStyle name="Accent6 4 2" xfId="618" xr:uid="{00000000-0005-0000-0000-000067020000}"/>
    <cellStyle name="Accent6 5" xfId="619" xr:uid="{00000000-0005-0000-0000-000068020000}"/>
    <cellStyle name="Accent6 5 2" xfId="620" xr:uid="{00000000-0005-0000-0000-000069020000}"/>
    <cellStyle name="Accent6 6" xfId="621" xr:uid="{00000000-0005-0000-0000-00006A020000}"/>
    <cellStyle name="Accent6 7" xfId="622" xr:uid="{00000000-0005-0000-0000-00006B020000}"/>
    <cellStyle name="Accent6 8" xfId="623" xr:uid="{00000000-0005-0000-0000-00006C020000}"/>
    <cellStyle name="Accent6 9" xfId="624" xr:uid="{00000000-0005-0000-0000-00006D020000}"/>
    <cellStyle name="ÅëÈ­ [0]_¿ì¹°Åë" xfId="625" xr:uid="{00000000-0005-0000-0000-00006E020000}"/>
    <cellStyle name="AeE­ [0]_INQUIRY ¿µ¾÷AßAø " xfId="626" xr:uid="{00000000-0005-0000-0000-00006F020000}"/>
    <cellStyle name="ÅëÈ­_¿ì¹°Åë" xfId="627" xr:uid="{00000000-0005-0000-0000-000070020000}"/>
    <cellStyle name="AeE­_INQUIRY ¿µ¾÷AßAø " xfId="628" xr:uid="{00000000-0005-0000-0000-000071020000}"/>
    <cellStyle name="ÄÞ¸¶ [0]_¿ì¹°Åë" xfId="629" xr:uid="{00000000-0005-0000-0000-000072020000}"/>
    <cellStyle name="AÞ¸¶ [0]_INQUIRY ¿?¾÷AßAø " xfId="630" xr:uid="{00000000-0005-0000-0000-000073020000}"/>
    <cellStyle name="ÄÞ¸¶_¿ì¹°Åë" xfId="631" xr:uid="{00000000-0005-0000-0000-000074020000}"/>
    <cellStyle name="AÞ¸¶_INQUIRY ¿?¾÷AßAø " xfId="632" xr:uid="{00000000-0005-0000-0000-000075020000}"/>
    <cellStyle name="Bad 10" xfId="633" xr:uid="{00000000-0005-0000-0000-000076020000}"/>
    <cellStyle name="Bad 11" xfId="634" xr:uid="{00000000-0005-0000-0000-000077020000}"/>
    <cellStyle name="Bad 12" xfId="635" xr:uid="{00000000-0005-0000-0000-000078020000}"/>
    <cellStyle name="Bad 13" xfId="2388" xr:uid="{00000000-0005-0000-0000-000079020000}"/>
    <cellStyle name="Bad 2" xfId="636" xr:uid="{00000000-0005-0000-0000-00007A020000}"/>
    <cellStyle name="Bad 2 2" xfId="637" xr:uid="{00000000-0005-0000-0000-00007B020000}"/>
    <cellStyle name="Bad 2 3" xfId="638" xr:uid="{00000000-0005-0000-0000-00007C020000}"/>
    <cellStyle name="Bad 3" xfId="639" xr:uid="{00000000-0005-0000-0000-00007D020000}"/>
    <cellStyle name="Bad 3 2" xfId="640" xr:uid="{00000000-0005-0000-0000-00007E020000}"/>
    <cellStyle name="Bad 3 3" xfId="641" xr:uid="{00000000-0005-0000-0000-00007F020000}"/>
    <cellStyle name="Bad 4" xfId="642" xr:uid="{00000000-0005-0000-0000-000080020000}"/>
    <cellStyle name="Bad 4 2" xfId="643" xr:uid="{00000000-0005-0000-0000-000081020000}"/>
    <cellStyle name="Bad 5" xfId="644" xr:uid="{00000000-0005-0000-0000-000082020000}"/>
    <cellStyle name="Bad 5 2" xfId="645" xr:uid="{00000000-0005-0000-0000-000083020000}"/>
    <cellStyle name="Bad 6" xfId="646" xr:uid="{00000000-0005-0000-0000-000084020000}"/>
    <cellStyle name="Bad 7" xfId="647" xr:uid="{00000000-0005-0000-0000-000085020000}"/>
    <cellStyle name="Bad 8" xfId="648" xr:uid="{00000000-0005-0000-0000-000086020000}"/>
    <cellStyle name="Bad 9" xfId="649" xr:uid="{00000000-0005-0000-0000-000087020000}"/>
    <cellStyle name="Best" xfId="650" xr:uid="{00000000-0005-0000-0000-000088020000}"/>
    <cellStyle name="Body" xfId="651" xr:uid="{00000000-0005-0000-0000-000089020000}"/>
    <cellStyle name="Border" xfId="652" xr:uid="{00000000-0005-0000-0000-00008A020000}"/>
    <cellStyle name="Border 2" xfId="3457" xr:uid="{1DFB3AB2-C00B-4AA3-A037-20EA005B9055}"/>
    <cellStyle name="Border 3" xfId="3809" xr:uid="{280BBDD4-7AB4-4F94-A776-0E898B8F53E2}"/>
    <cellStyle name="Border 4" xfId="3142" xr:uid="{84B0D242-CF47-4E71-89B1-88006547E390}"/>
    <cellStyle name="Border 5" xfId="3152" xr:uid="{BFD8A946-A1E2-4447-BE06-DFF477C6D41E}"/>
    <cellStyle name="Border 6" xfId="3599" xr:uid="{C30F796A-8418-4324-98C3-B18386BA1BA4}"/>
    <cellStyle name="C?AØ_¿?¾÷CoE² " xfId="653" xr:uid="{00000000-0005-0000-0000-00008B020000}"/>
    <cellStyle name="Ç¥ÁØ_´çÃÊ±¸ÀÔ»ý»ê" xfId="654" xr:uid="{00000000-0005-0000-0000-00008C020000}"/>
    <cellStyle name="C￥AØ_¿μ¾÷CoE² " xfId="655" xr:uid="{00000000-0005-0000-0000-00008D020000}"/>
    <cellStyle name="Calc Currency (0)" xfId="656" xr:uid="{00000000-0005-0000-0000-00008E020000}"/>
    <cellStyle name="Calc Currency (0) 2" xfId="657" xr:uid="{00000000-0005-0000-0000-00008F020000}"/>
    <cellStyle name="Calc Currency (2)" xfId="658" xr:uid="{00000000-0005-0000-0000-000090020000}"/>
    <cellStyle name="Calc Percent (0)" xfId="659" xr:uid="{00000000-0005-0000-0000-000091020000}"/>
    <cellStyle name="Calc Percent (1)" xfId="660" xr:uid="{00000000-0005-0000-0000-000092020000}"/>
    <cellStyle name="Calc Percent (2)" xfId="661" xr:uid="{00000000-0005-0000-0000-000093020000}"/>
    <cellStyle name="Calc Units (0)" xfId="662" xr:uid="{00000000-0005-0000-0000-000094020000}"/>
    <cellStyle name="Calc Units (1)" xfId="663" xr:uid="{00000000-0005-0000-0000-000095020000}"/>
    <cellStyle name="Calc Units (2)" xfId="664" xr:uid="{00000000-0005-0000-0000-000096020000}"/>
    <cellStyle name="Calculation 10" xfId="665" xr:uid="{00000000-0005-0000-0000-000097020000}"/>
    <cellStyle name="Calculation 10 2" xfId="2989" xr:uid="{3C99ACA9-3849-409D-BAE5-CC447D545D36}"/>
    <cellStyle name="Calculation 10 3" xfId="3453" xr:uid="{7465BCFE-A7CD-4722-99CF-AC1099DF8EBA}"/>
    <cellStyle name="Calculation 10 4" xfId="3431" xr:uid="{528A533F-566A-43BA-A9B2-3BB3D6CBB4F9}"/>
    <cellStyle name="Calculation 10 5" xfId="3144" xr:uid="{BCD47C24-19B3-4E4E-B6E0-40909130C016}"/>
    <cellStyle name="Calculation 10 6" xfId="2789" xr:uid="{6FBC88B8-44EE-4C3E-95DA-E740CE5B0531}"/>
    <cellStyle name="Calculation 10 7" xfId="2759" xr:uid="{C3F30C75-2BD8-4B6D-B1EE-2B588D8AA8C3}"/>
    <cellStyle name="Calculation 10 8" xfId="4120" xr:uid="{715CF0CE-902C-4602-A595-EC63009A0678}"/>
    <cellStyle name="Calculation 11" xfId="666" xr:uid="{00000000-0005-0000-0000-000098020000}"/>
    <cellStyle name="Calculation 11 2" xfId="2990" xr:uid="{A5D04E32-06EE-468D-8E72-2940180C741B}"/>
    <cellStyle name="Calculation 11 3" xfId="2714" xr:uid="{3168AECA-57BD-4EA4-925F-929CFDE960D2}"/>
    <cellStyle name="Calculation 11 4" xfId="3757" xr:uid="{3DD2EA08-0999-4454-9B41-E19A80B33031}"/>
    <cellStyle name="Calculation 11 5" xfId="3145" xr:uid="{B5E66943-6E1A-4860-A894-3EB4EEDF8971}"/>
    <cellStyle name="Calculation 11 6" xfId="2833" xr:uid="{B6D20784-BFD4-4A62-A452-6B6629335199}"/>
    <cellStyle name="Calculation 11 7" xfId="2988" xr:uid="{D4E198F6-5687-45BD-AF2D-F16A629DA5AF}"/>
    <cellStyle name="Calculation 11 8" xfId="3795" xr:uid="{531D0807-43B0-4BE5-981B-6CE7ABB04A75}"/>
    <cellStyle name="Calculation 12" xfId="667" xr:uid="{00000000-0005-0000-0000-000099020000}"/>
    <cellStyle name="Calculation 12 2" xfId="2991" xr:uid="{AAD4773B-D7C8-40BE-B557-8C8F8BB7FC50}"/>
    <cellStyle name="Calculation 12 3" xfId="3452" xr:uid="{8211DDAF-D583-4ACA-B61D-C8C718308E22}"/>
    <cellStyle name="Calculation 12 4" xfId="3430" xr:uid="{D113A5D3-6813-429F-A7AC-6209CC9B6AE1}"/>
    <cellStyle name="Calculation 12 5" xfId="3664" xr:uid="{D5779C68-2315-4C3D-9E3A-A4F3FB088EFE}"/>
    <cellStyle name="Calculation 12 6" xfId="3980" xr:uid="{FED2533E-EA6F-4885-A6F3-8A0249FAC270}"/>
    <cellStyle name="Calculation 12 7" xfId="4001" xr:uid="{9886D54A-C659-4314-AF4F-7413477758D4}"/>
    <cellStyle name="Calculation 12 8" xfId="4182" xr:uid="{F1F39ADA-99F2-40BB-9C90-A5FC8A472D2E}"/>
    <cellStyle name="Calculation 13" xfId="2389" xr:uid="{00000000-0005-0000-0000-00009A020000}"/>
    <cellStyle name="Calculation 13 2" xfId="3770" xr:uid="{904EE9B5-F41A-4E03-AC7A-F1965EB17ACD}"/>
    <cellStyle name="Calculation 13 3" xfId="2770" xr:uid="{49C3F8BA-BCD3-43A2-B434-E7AE4B17A956}"/>
    <cellStyle name="Calculation 13 4" xfId="3991" xr:uid="{911BBC5B-AF31-4300-AD81-14A157C1F336}"/>
    <cellStyle name="Calculation 13 5" xfId="3626" xr:uid="{627A8543-38A5-4BCA-91CE-DE4BC697912D}"/>
    <cellStyle name="Calculation 13 6" xfId="4187" xr:uid="{E46BFE4C-EF94-4E74-A87A-27E0686DCB8E}"/>
    <cellStyle name="Calculation 13 7" xfId="3777" xr:uid="{ADA1D9A5-21B5-4CF9-A790-6DC849844C61}"/>
    <cellStyle name="Calculation 13 8" xfId="3990" xr:uid="{619950EA-145B-45EB-804E-01C4DA2D5129}"/>
    <cellStyle name="Calculation 2" xfId="668" xr:uid="{00000000-0005-0000-0000-00009B020000}"/>
    <cellStyle name="Calculation 2 10" xfId="4121" xr:uid="{606EB208-9AA3-4D6D-8361-7BBFC94E9545}"/>
    <cellStyle name="Calculation 2 2" xfId="669" xr:uid="{00000000-0005-0000-0000-00009C020000}"/>
    <cellStyle name="Calculation 2 2 2" xfId="2993" xr:uid="{2BAE024C-A1D7-4B60-A152-F87D6E957C7E}"/>
    <cellStyle name="Calculation 2 2 3" xfId="3450" xr:uid="{5628F585-90EE-47AB-AC6F-E355989A773A}"/>
    <cellStyle name="Calculation 2 2 4" xfId="3428" xr:uid="{B05F4A3E-D042-462A-9500-3749C62515B9}"/>
    <cellStyle name="Calculation 2 2 5" xfId="3147" xr:uid="{FF1ABCB7-A651-4C35-8770-051EC6E9F891}"/>
    <cellStyle name="Calculation 2 2 6" xfId="3923" xr:uid="{084D3A87-0914-42F8-AF1D-2A326461555E}"/>
    <cellStyle name="Calculation 2 2 7" xfId="3662" xr:uid="{5BBCD380-1F0A-4631-A913-D4AF43C47FE6}"/>
    <cellStyle name="Calculation 2 2 8" xfId="4122" xr:uid="{6F24B5DB-93C4-4BF2-9956-B399E7689B28}"/>
    <cellStyle name="Calculation 2 3" xfId="670" xr:uid="{00000000-0005-0000-0000-00009D020000}"/>
    <cellStyle name="Calculation 2 3 2" xfId="2994" xr:uid="{ED1180F1-03BD-47F1-8EF3-B2D44574A590}"/>
    <cellStyle name="Calculation 2 3 3" xfId="3449" xr:uid="{6709B7C7-B17C-4038-A442-9961B33839DE}"/>
    <cellStyle name="Calculation 2 3 4" xfId="3427" xr:uid="{9A635EA0-15F5-48B1-937C-A331CD907C0A}"/>
    <cellStyle name="Calculation 2 3 5" xfId="3817" xr:uid="{507D8B7F-EC0D-4FAD-A147-0E5C8F83580F}"/>
    <cellStyle name="Calculation 2 3 6" xfId="3156" xr:uid="{1B9130E6-6183-45DC-A6DB-1BA5A0EA323D}"/>
    <cellStyle name="Calculation 2 3 7" xfId="4005" xr:uid="{4B58C1A8-4172-4FE7-8CE4-BA3BBA06E817}"/>
    <cellStyle name="Calculation 2 3 8" xfId="2968" xr:uid="{D478AAF7-1F75-4F75-8323-CE33B4A59850}"/>
    <cellStyle name="Calculation 2 4" xfId="2992" xr:uid="{C7E1E4A0-314F-46B2-9C1C-180FE384FA5D}"/>
    <cellStyle name="Calculation 2 5" xfId="3451" xr:uid="{57048FC5-4CB8-462E-98B5-40107316B08A}"/>
    <cellStyle name="Calculation 2 6" xfId="3429" xr:uid="{2F240A0E-3A76-4788-B907-D45B124259E5}"/>
    <cellStyle name="Calculation 2 7" xfId="3146" xr:uid="{6DF09DA2-F8DC-44AF-9153-BA5235F5D1E1}"/>
    <cellStyle name="Calculation 2 8" xfId="4014" xr:uid="{8885E823-2DAB-4D1C-A1E0-94F1E2776D5F}"/>
    <cellStyle name="Calculation 2 9" xfId="3999" xr:uid="{7E3EB71B-AC6D-43EA-A91F-6418D05365DB}"/>
    <cellStyle name="Calculation 3" xfId="671" xr:uid="{00000000-0005-0000-0000-00009E020000}"/>
    <cellStyle name="Calculation 3 10" xfId="4218" xr:uid="{E076FA61-82A2-417A-AAAA-713A6C1FDCD2}"/>
    <cellStyle name="Calculation 3 2" xfId="672" xr:uid="{00000000-0005-0000-0000-00009F020000}"/>
    <cellStyle name="Calculation 3 2 2" xfId="2996" xr:uid="{A79530A1-18FD-4F62-A62E-4591BAF21587}"/>
    <cellStyle name="Calculation 3 2 3" xfId="3447" xr:uid="{924D3C9C-C088-4949-BCF0-38D38139B4A3}"/>
    <cellStyle name="Calculation 3 2 4" xfId="3425" xr:uid="{803087AA-6FD8-4ECB-96FC-3283CA32EE38}"/>
    <cellStyle name="Calculation 3 2 5" xfId="3818" xr:uid="{CC2B6BC9-E53D-4B60-B34D-8367D8CBADEF}"/>
    <cellStyle name="Calculation 3 2 6" xfId="4016" xr:uid="{DEB44C58-4EFA-413B-9BB1-510FC310BC38}"/>
    <cellStyle name="Calculation 3 2 7" xfId="3335" xr:uid="{FF960915-02E8-4C16-8F5C-F0DA122F4517}"/>
    <cellStyle name="Calculation 3 2 8" xfId="3209" xr:uid="{1F4055A5-CCC8-452C-B6E6-F368B93133C6}"/>
    <cellStyle name="Calculation 3 3" xfId="673" xr:uid="{00000000-0005-0000-0000-0000A0020000}"/>
    <cellStyle name="Calculation 3 3 2" xfId="2997" xr:uid="{C0C49648-09A2-4584-9662-4E62F52BCCC2}"/>
    <cellStyle name="Calculation 3 3 3" xfId="3446" xr:uid="{E3926442-B215-4F5A-B771-473ACB5DD2AE}"/>
    <cellStyle name="Calculation 3 3 4" xfId="3424" xr:uid="{A9D5B9BD-FBE3-47A8-B097-AF8A4CABBBDD}"/>
    <cellStyle name="Calculation 3 3 5" xfId="3148" xr:uid="{45D879C2-B757-4267-BCED-5F49D89EC4D5}"/>
    <cellStyle name="Calculation 3 3 6" xfId="3157" xr:uid="{3AA8ABC9-AE11-44E1-BEA7-87F8C373B870}"/>
    <cellStyle name="Calculation 3 3 7" xfId="2943" xr:uid="{CB3078F1-C17F-426F-8448-C11205463D41}"/>
    <cellStyle name="Calculation 3 3 8" xfId="3210" xr:uid="{0920A6DA-C690-4BDD-9D26-489B4D5259C0}"/>
    <cellStyle name="Calculation 3 4" xfId="2995" xr:uid="{4F253487-9D10-4D8E-A0C8-3CD21682B636}"/>
    <cellStyle name="Calculation 3 5" xfId="3448" xr:uid="{8392B41C-AF50-4B9B-851B-881FB0993E04}"/>
    <cellStyle name="Calculation 3 6" xfId="3426" xr:uid="{C01E3542-CDDC-42BC-8447-288B3B8E0E07}"/>
    <cellStyle name="Calculation 3 7" xfId="3668" xr:uid="{EDFFC402-EE3F-4DE2-BB58-CEEE7C96E3FE}"/>
    <cellStyle name="Calculation 3 8" xfId="4015" xr:uid="{D21803B0-FD98-45BE-B1A5-F452EC732038}"/>
    <cellStyle name="Calculation 3 9" xfId="3753" xr:uid="{7F758583-ED9A-40F8-B6EB-E4FFA619EA95}"/>
    <cellStyle name="Calculation 4" xfId="674" xr:uid="{00000000-0005-0000-0000-0000A1020000}"/>
    <cellStyle name="Calculation 4 2" xfId="675" xr:uid="{00000000-0005-0000-0000-0000A2020000}"/>
    <cellStyle name="Calculation 4 2 2" xfId="2999" xr:uid="{2DB3515E-F631-42F8-BBCA-4DA0827A07F4}"/>
    <cellStyle name="Calculation 4 2 3" xfId="3444" xr:uid="{BBC13403-8434-4CC8-8FC5-FBDB5848BA9A}"/>
    <cellStyle name="Calculation 4 2 4" xfId="3422" xr:uid="{6DF744FB-5D86-4065-9309-752265A98FB2}"/>
    <cellStyle name="Calculation 4 2 5" xfId="3674" xr:uid="{77C96537-A667-4077-8A25-4D633DE95DBB}"/>
    <cellStyle name="Calculation 4 2 6" xfId="3826" xr:uid="{3C140D05-D491-4601-AF1D-F867BAD3D6B1}"/>
    <cellStyle name="Calculation 4 2 7" xfId="3333" xr:uid="{D52184C6-6EE5-4E94-A8A9-4BA27FD4070F}"/>
    <cellStyle name="Calculation 4 2 8" xfId="3211" xr:uid="{6700259A-E14E-47E9-97D6-D66A32FF9C30}"/>
    <cellStyle name="Calculation 4 3" xfId="2998" xr:uid="{32A6E935-CB99-451C-BAEE-A0D4FEF6F115}"/>
    <cellStyle name="Calculation 4 4" xfId="3445" xr:uid="{8A9379F1-FD76-4482-82E2-2A6EE6F0D88D}"/>
    <cellStyle name="Calculation 4 5" xfId="3423" xr:uid="{2339CD9A-00C7-4BFD-9B0B-262353077884}"/>
    <cellStyle name="Calculation 4 6" xfId="3819" xr:uid="{E4DFA811-CE4E-4954-83CA-EA35688237B8}"/>
    <cellStyle name="Calculation 4 7" xfId="3825" xr:uid="{9027AF6F-F65B-4111-BBAE-1528142DBAFC}"/>
    <cellStyle name="Calculation 4 8" xfId="3334" xr:uid="{F60AF2C6-D1E6-41E9-8668-F954D497E874}"/>
    <cellStyle name="Calculation 4 9" xfId="2853" xr:uid="{2E457D7F-F5AB-4C79-8379-CF6A90FFA405}"/>
    <cellStyle name="Calculation 5" xfId="676" xr:uid="{00000000-0005-0000-0000-0000A3020000}"/>
    <cellStyle name="Calculation 5 2" xfId="677" xr:uid="{00000000-0005-0000-0000-0000A4020000}"/>
    <cellStyle name="Calculation 5 2 2" xfId="3001" xr:uid="{1AE7B22F-E081-4049-8992-C54C6435CECC}"/>
    <cellStyle name="Calculation 5 2 3" xfId="3442" xr:uid="{20740EE9-1020-4164-AF64-4A888743FCB9}"/>
    <cellStyle name="Calculation 5 2 4" xfId="3420" xr:uid="{24F919E3-E88C-4236-A8F3-3F0B326C6278}"/>
    <cellStyle name="Calculation 5 2 5" xfId="3820" xr:uid="{4EA77CCA-45B1-4AD8-BBFF-ACF169027281}"/>
    <cellStyle name="Calculation 5 2 6" xfId="3159" xr:uid="{20C66F3E-FE51-4B73-9BBD-BD01E82B75C5}"/>
    <cellStyle name="Calculation 5 2 7" xfId="2889" xr:uid="{ADCF2D6F-3F4A-4502-AF7E-93219A1A8531}"/>
    <cellStyle name="Calculation 5 2 8" xfId="3979" xr:uid="{43938613-458E-4571-B102-AD6CB557D114}"/>
    <cellStyle name="Calculation 5 3" xfId="3000" xr:uid="{5CBFD4BF-C0AA-413D-AB9A-84D042575CDE}"/>
    <cellStyle name="Calculation 5 4" xfId="3443" xr:uid="{134B3263-A271-4D07-89E7-B21B6F9DC609}"/>
    <cellStyle name="Calculation 5 5" xfId="3421" xr:uid="{0D478AC0-0AFC-4125-9B30-00403D08337C}"/>
    <cellStyle name="Calculation 5 6" xfId="3149" xr:uid="{9AF40A5C-E449-40AA-AB85-28FA95D1337B}"/>
    <cellStyle name="Calculation 5 7" xfId="3158" xr:uid="{73CECF5E-A4A9-4C11-804C-86B7974A4293}"/>
    <cellStyle name="Calculation 5 8" xfId="3332" xr:uid="{165A23D4-F8E8-4FD8-BBDE-838186662C42}"/>
    <cellStyle name="Calculation 5 9" xfId="3212" xr:uid="{277CDC66-6C4A-4A01-9A1C-B9823F8A14C8}"/>
    <cellStyle name="Calculation 6" xfId="678" xr:uid="{00000000-0005-0000-0000-0000A5020000}"/>
    <cellStyle name="Calculation 6 2" xfId="3002" xr:uid="{E4F284E5-F244-44B9-9636-24EA6602D565}"/>
    <cellStyle name="Calculation 6 3" xfId="3441" xr:uid="{B2745800-207C-4E45-81D9-D26378F016F9}"/>
    <cellStyle name="Calculation 6 4" xfId="3419" xr:uid="{7AEA3912-4D7D-4CD0-8503-9A21ACF41BAD}"/>
    <cellStyle name="Calculation 6 5" xfId="3150" xr:uid="{617B1A95-FF3A-40B9-BC22-6C68BB0573F3}"/>
    <cellStyle name="Calculation 6 6" xfId="3160" xr:uid="{C2237C02-ACDF-4620-BFD2-00AB43EE093A}"/>
    <cellStyle name="Calculation 6 7" xfId="2888" xr:uid="{BD2C265A-D283-4CC8-8351-20FD2F1ACCBC}"/>
    <cellStyle name="Calculation 6 8" xfId="2854" xr:uid="{B2BCAF0F-EAE1-480D-B767-0ECB48870A02}"/>
    <cellStyle name="Calculation 7" xfId="679" xr:uid="{00000000-0005-0000-0000-0000A6020000}"/>
    <cellStyle name="Calculation 7 2" xfId="3003" xr:uid="{249FF134-B114-44E4-8064-94C000DB2800}"/>
    <cellStyle name="Calculation 7 3" xfId="3440" xr:uid="{C59ED86A-7EA2-4DE2-99D5-10592569036D}"/>
    <cellStyle name="Calculation 7 4" xfId="3418" xr:uid="{A8DC7687-2AFF-446C-AC37-FF8CFB39DDF7}"/>
    <cellStyle name="Calculation 7 5" xfId="3821" xr:uid="{0CC55026-EF7C-4E85-997F-0B4A8209B78C}"/>
    <cellStyle name="Calculation 7 6" xfId="3161" xr:uid="{5CA8B0F0-DB47-48F1-9DFC-E6F79BA990D3}"/>
    <cellStyle name="Calculation 7 7" xfId="3331" xr:uid="{8E0DDD48-6BCF-4ECE-B4E2-CBA0B4336814}"/>
    <cellStyle name="Calculation 7 8" xfId="3213" xr:uid="{D6ECDB99-0A39-4DEF-83AE-B2B96D8CAE3C}"/>
    <cellStyle name="Calculation 8" xfId="680" xr:uid="{00000000-0005-0000-0000-0000A7020000}"/>
    <cellStyle name="Calculation 8 2" xfId="3004" xr:uid="{4ACD680E-4DA7-41C7-B90B-FD99B56F1193}"/>
    <cellStyle name="Calculation 8 3" xfId="3439" xr:uid="{73D8A20E-46A8-4A09-82E7-15024F88084B}"/>
    <cellStyle name="Calculation 8 4" xfId="4083" xr:uid="{EA587EBC-C85B-4BEF-9768-E1BAC4FAB34D}"/>
    <cellStyle name="Calculation 8 5" xfId="3151" xr:uid="{29C13D8B-4C9E-4D9E-8CF2-D13C093A957C}"/>
    <cellStyle name="Calculation 8 6" xfId="4017" xr:uid="{5B1E26CA-8595-4C89-B22C-15CAF51C7DC0}"/>
    <cellStyle name="Calculation 8 7" xfId="4207" xr:uid="{CD72BC58-9601-4B7E-AA65-4DB33D2B0EF3}"/>
    <cellStyle name="Calculation 8 8" xfId="4123" xr:uid="{4FCDAC03-A17C-42EB-8E01-E8C86C436695}"/>
    <cellStyle name="Calculation 9" xfId="681" xr:uid="{00000000-0005-0000-0000-0000A8020000}"/>
    <cellStyle name="Calculation 9 2" xfId="3005" xr:uid="{2BC6BE0A-50D6-46E8-AD79-60455B3EB60E}"/>
    <cellStyle name="Calculation 9 3" xfId="3438" xr:uid="{57256EF9-F501-4BF9-8394-3F0C5E8E0FCB}"/>
    <cellStyle name="Calculation 9 4" xfId="3417" xr:uid="{8FA661C8-A205-44C6-8C89-F96A226EAE39}"/>
    <cellStyle name="Calculation 9 5" xfId="3822" xr:uid="{E0C77ABC-2829-4829-A180-7DF46C7B10A4}"/>
    <cellStyle name="Calculation 9 6" xfId="4219" xr:uid="{86DE20FC-2ABA-40E8-9F23-C24D14812B83}"/>
    <cellStyle name="Calculation 9 7" xfId="4208" xr:uid="{AF2320AA-A622-47D6-8419-FD433397B0A2}"/>
    <cellStyle name="Calculation 9 8" xfId="3883" xr:uid="{890CA285-095E-4BCF-8C56-377563F3F2B9}"/>
    <cellStyle name="category" xfId="682" xr:uid="{00000000-0005-0000-0000-0000A9020000}"/>
    <cellStyle name="Change A&amp;ll" xfId="683" xr:uid="{00000000-0005-0000-0000-0000AA020000}"/>
    <cellStyle name="Charles" xfId="684" xr:uid="{00000000-0005-0000-0000-0000AB020000}"/>
    <cellStyle name="Check Cell 10" xfId="685" xr:uid="{00000000-0005-0000-0000-0000AC020000}"/>
    <cellStyle name="Check Cell 11" xfId="686" xr:uid="{00000000-0005-0000-0000-0000AD020000}"/>
    <cellStyle name="Check Cell 12" xfId="687" xr:uid="{00000000-0005-0000-0000-0000AE020000}"/>
    <cellStyle name="Check Cell 13" xfId="2390" xr:uid="{00000000-0005-0000-0000-0000AF020000}"/>
    <cellStyle name="Check Cell 2" xfId="688" xr:uid="{00000000-0005-0000-0000-0000B0020000}"/>
    <cellStyle name="Check Cell 2 2" xfId="689" xr:uid="{00000000-0005-0000-0000-0000B1020000}"/>
    <cellStyle name="Check Cell 2 3" xfId="690" xr:uid="{00000000-0005-0000-0000-0000B2020000}"/>
    <cellStyle name="Check Cell 2 4" xfId="691" xr:uid="{00000000-0005-0000-0000-0000B3020000}"/>
    <cellStyle name="Check Cell 3" xfId="692" xr:uid="{00000000-0005-0000-0000-0000B4020000}"/>
    <cellStyle name="Check Cell 3 2" xfId="693" xr:uid="{00000000-0005-0000-0000-0000B5020000}"/>
    <cellStyle name="Check Cell 3 3" xfId="694" xr:uid="{00000000-0005-0000-0000-0000B6020000}"/>
    <cellStyle name="Check Cell 3 4" xfId="695" xr:uid="{00000000-0005-0000-0000-0000B7020000}"/>
    <cellStyle name="Check Cell 4" xfId="696" xr:uid="{00000000-0005-0000-0000-0000B8020000}"/>
    <cellStyle name="Check Cell 4 2" xfId="697" xr:uid="{00000000-0005-0000-0000-0000B9020000}"/>
    <cellStyle name="Check Cell 4 3" xfId="698" xr:uid="{00000000-0005-0000-0000-0000BA020000}"/>
    <cellStyle name="Check Cell 4 4" xfId="699" xr:uid="{00000000-0005-0000-0000-0000BB020000}"/>
    <cellStyle name="Check Cell 5" xfId="700" xr:uid="{00000000-0005-0000-0000-0000BC020000}"/>
    <cellStyle name="Check Cell 5 2" xfId="701" xr:uid="{00000000-0005-0000-0000-0000BD020000}"/>
    <cellStyle name="Check Cell 6" xfId="702" xr:uid="{00000000-0005-0000-0000-0000BE020000}"/>
    <cellStyle name="Check Cell 6 2" xfId="703" xr:uid="{00000000-0005-0000-0000-0000BF020000}"/>
    <cellStyle name="Check Cell 7" xfId="704" xr:uid="{00000000-0005-0000-0000-0000C0020000}"/>
    <cellStyle name="Check Cell 8" xfId="705" xr:uid="{00000000-0005-0000-0000-0000C1020000}"/>
    <cellStyle name="Check Cell 9" xfId="706" xr:uid="{00000000-0005-0000-0000-0000C2020000}"/>
    <cellStyle name="Comma" xfId="1" builtinId="3"/>
    <cellStyle name="Comma  - Style1" xfId="707" xr:uid="{00000000-0005-0000-0000-0000C4020000}"/>
    <cellStyle name="Comma  - Style1 2" xfId="708" xr:uid="{00000000-0005-0000-0000-0000C5020000}"/>
    <cellStyle name="Comma  - Style2" xfId="709" xr:uid="{00000000-0005-0000-0000-0000C6020000}"/>
    <cellStyle name="Comma  - Style2 2" xfId="710" xr:uid="{00000000-0005-0000-0000-0000C7020000}"/>
    <cellStyle name="Comma  - Style3" xfId="711" xr:uid="{00000000-0005-0000-0000-0000C8020000}"/>
    <cellStyle name="Comma  - Style3 2" xfId="712" xr:uid="{00000000-0005-0000-0000-0000C9020000}"/>
    <cellStyle name="Comma  - Style4" xfId="713" xr:uid="{00000000-0005-0000-0000-0000CA020000}"/>
    <cellStyle name="Comma  - Style4 2" xfId="714" xr:uid="{00000000-0005-0000-0000-0000CB020000}"/>
    <cellStyle name="Comma  - Style5" xfId="715" xr:uid="{00000000-0005-0000-0000-0000CC020000}"/>
    <cellStyle name="Comma  - Style5 2" xfId="716" xr:uid="{00000000-0005-0000-0000-0000CD020000}"/>
    <cellStyle name="Comma  - Style6" xfId="717" xr:uid="{00000000-0005-0000-0000-0000CE020000}"/>
    <cellStyle name="Comma  - Style6 2" xfId="718" xr:uid="{00000000-0005-0000-0000-0000CF020000}"/>
    <cellStyle name="Comma  - Style7" xfId="719" xr:uid="{00000000-0005-0000-0000-0000D0020000}"/>
    <cellStyle name="Comma  - Style7 2" xfId="720" xr:uid="{00000000-0005-0000-0000-0000D1020000}"/>
    <cellStyle name="Comma  - Style8" xfId="721" xr:uid="{00000000-0005-0000-0000-0000D2020000}"/>
    <cellStyle name="Comma  - Style8 2" xfId="722" xr:uid="{00000000-0005-0000-0000-0000D3020000}"/>
    <cellStyle name="Comma [00]" xfId="723" xr:uid="{00000000-0005-0000-0000-0000D4020000}"/>
    <cellStyle name="Comma 10" xfId="17" xr:uid="{00000000-0005-0000-0000-0000D5020000}"/>
    <cellStyle name="Comma 10 2" xfId="724" xr:uid="{00000000-0005-0000-0000-0000D6020000}"/>
    <cellStyle name="Comma 10 2 2" xfId="725" xr:uid="{00000000-0005-0000-0000-0000D7020000}"/>
    <cellStyle name="Comma 10 3" xfId="726" xr:uid="{00000000-0005-0000-0000-0000D8020000}"/>
    <cellStyle name="Comma 10 4" xfId="727" xr:uid="{00000000-0005-0000-0000-0000D9020000}"/>
    <cellStyle name="Comma 10 5" xfId="728" xr:uid="{00000000-0005-0000-0000-0000DA020000}"/>
    <cellStyle name="Comma 10 6" xfId="729" xr:uid="{00000000-0005-0000-0000-0000DB020000}"/>
    <cellStyle name="Comma 11" xfId="730" xr:uid="{00000000-0005-0000-0000-0000DC020000}"/>
    <cellStyle name="Comma 11 2" xfId="731" xr:uid="{00000000-0005-0000-0000-0000DD020000}"/>
    <cellStyle name="Comma 11 3" xfId="732" xr:uid="{00000000-0005-0000-0000-0000DE020000}"/>
    <cellStyle name="Comma 11 4" xfId="733" xr:uid="{00000000-0005-0000-0000-0000DF020000}"/>
    <cellStyle name="Comma 12" xfId="734" xr:uid="{00000000-0005-0000-0000-0000E0020000}"/>
    <cellStyle name="Comma 12 2" xfId="735" xr:uid="{00000000-0005-0000-0000-0000E1020000}"/>
    <cellStyle name="Comma 12 3" xfId="736" xr:uid="{00000000-0005-0000-0000-0000E2020000}"/>
    <cellStyle name="Comma 12 3 2" xfId="737" xr:uid="{00000000-0005-0000-0000-0000E3020000}"/>
    <cellStyle name="Comma 13" xfId="738" xr:uid="{00000000-0005-0000-0000-0000E4020000}"/>
    <cellStyle name="Comma 13 2" xfId="739" xr:uid="{00000000-0005-0000-0000-0000E5020000}"/>
    <cellStyle name="Comma 13 3" xfId="740" xr:uid="{00000000-0005-0000-0000-0000E6020000}"/>
    <cellStyle name="Comma 13 4" xfId="741" xr:uid="{00000000-0005-0000-0000-0000E7020000}"/>
    <cellStyle name="Comma 14" xfId="742" xr:uid="{00000000-0005-0000-0000-0000E8020000}"/>
    <cellStyle name="Comma 14 2" xfId="743" xr:uid="{00000000-0005-0000-0000-0000E9020000}"/>
    <cellStyle name="Comma 14 3" xfId="744" xr:uid="{00000000-0005-0000-0000-0000EA020000}"/>
    <cellStyle name="Comma 15" xfId="745" xr:uid="{00000000-0005-0000-0000-0000EB020000}"/>
    <cellStyle name="Comma 15 2" xfId="746" xr:uid="{00000000-0005-0000-0000-0000EC020000}"/>
    <cellStyle name="Comma 16" xfId="747" xr:uid="{00000000-0005-0000-0000-0000ED020000}"/>
    <cellStyle name="Comma 16 2" xfId="748" xr:uid="{00000000-0005-0000-0000-0000EE020000}"/>
    <cellStyle name="Comma 16 2 2" xfId="749" xr:uid="{00000000-0005-0000-0000-0000EF020000}"/>
    <cellStyle name="Comma 16 3" xfId="750" xr:uid="{00000000-0005-0000-0000-0000F0020000}"/>
    <cellStyle name="Comma 16 4" xfId="751" xr:uid="{00000000-0005-0000-0000-0000F1020000}"/>
    <cellStyle name="Comma 16 5" xfId="752" xr:uid="{00000000-0005-0000-0000-0000F2020000}"/>
    <cellStyle name="Comma 16 6" xfId="753" xr:uid="{00000000-0005-0000-0000-0000F3020000}"/>
    <cellStyle name="Comma 16 6 2" xfId="754" xr:uid="{00000000-0005-0000-0000-0000F4020000}"/>
    <cellStyle name="Comma 16 6 3" xfId="2391" xr:uid="{00000000-0005-0000-0000-0000F5020000}"/>
    <cellStyle name="Comma 16 6 4" xfId="2463" xr:uid="{00000000-0005-0000-0000-0000F6020000}"/>
    <cellStyle name="Comma 16 6 5" xfId="2464" xr:uid="{00000000-0005-0000-0000-0000F7020000}"/>
    <cellStyle name="Comma 16 6 6" xfId="2465" xr:uid="{00000000-0005-0000-0000-0000F8020000}"/>
    <cellStyle name="Comma 16 7" xfId="755" xr:uid="{00000000-0005-0000-0000-0000F9020000}"/>
    <cellStyle name="Comma 16 7 2" xfId="756" xr:uid="{00000000-0005-0000-0000-0000FA020000}"/>
    <cellStyle name="Comma 16 7 3" xfId="2392" xr:uid="{00000000-0005-0000-0000-0000FB020000}"/>
    <cellStyle name="Comma 16 7 4" xfId="2466" xr:uid="{00000000-0005-0000-0000-0000FC020000}"/>
    <cellStyle name="Comma 16 7 5" xfId="2467" xr:uid="{00000000-0005-0000-0000-0000FD020000}"/>
    <cellStyle name="Comma 16 7 6" xfId="2468" xr:uid="{00000000-0005-0000-0000-0000FE020000}"/>
    <cellStyle name="Comma 16 8" xfId="757" xr:uid="{00000000-0005-0000-0000-0000FF020000}"/>
    <cellStyle name="Comma 16 8 2" xfId="758" xr:uid="{00000000-0005-0000-0000-000000030000}"/>
    <cellStyle name="Comma 16 8 3" xfId="2393" xr:uid="{00000000-0005-0000-0000-000001030000}"/>
    <cellStyle name="Comma 16 8 4" xfId="2469" xr:uid="{00000000-0005-0000-0000-000002030000}"/>
    <cellStyle name="Comma 16 8 5" xfId="2470" xr:uid="{00000000-0005-0000-0000-000003030000}"/>
    <cellStyle name="Comma 16 8 6" xfId="2471" xr:uid="{00000000-0005-0000-0000-000004030000}"/>
    <cellStyle name="Comma 16 9" xfId="759" xr:uid="{00000000-0005-0000-0000-000005030000}"/>
    <cellStyle name="Comma 17" xfId="760" xr:uid="{00000000-0005-0000-0000-000006030000}"/>
    <cellStyle name="Comma 17 2" xfId="761" xr:uid="{00000000-0005-0000-0000-000007030000}"/>
    <cellStyle name="Comma 17 2 2" xfId="762" xr:uid="{00000000-0005-0000-0000-000008030000}"/>
    <cellStyle name="Comma 17 2 3" xfId="2394" xr:uid="{00000000-0005-0000-0000-000009030000}"/>
    <cellStyle name="Comma 17 3" xfId="763" xr:uid="{00000000-0005-0000-0000-00000A030000}"/>
    <cellStyle name="Comma 17 3 2" xfId="764" xr:uid="{00000000-0005-0000-0000-00000B030000}"/>
    <cellStyle name="Comma 17 3 3" xfId="2395" xr:uid="{00000000-0005-0000-0000-00000C030000}"/>
    <cellStyle name="Comma 17 3 4" xfId="2472" xr:uid="{00000000-0005-0000-0000-00000D030000}"/>
    <cellStyle name="Comma 17 3 5" xfId="2473" xr:uid="{00000000-0005-0000-0000-00000E030000}"/>
    <cellStyle name="Comma 17 3 6" xfId="2474" xr:uid="{00000000-0005-0000-0000-00000F030000}"/>
    <cellStyle name="Comma 17 4" xfId="765" xr:uid="{00000000-0005-0000-0000-000010030000}"/>
    <cellStyle name="Comma 17 4 2" xfId="766" xr:uid="{00000000-0005-0000-0000-000011030000}"/>
    <cellStyle name="Comma 17 4 3" xfId="2396" xr:uid="{00000000-0005-0000-0000-000012030000}"/>
    <cellStyle name="Comma 17 4 4" xfId="2475" xr:uid="{00000000-0005-0000-0000-000013030000}"/>
    <cellStyle name="Comma 17 4 5" xfId="2476" xr:uid="{00000000-0005-0000-0000-000014030000}"/>
    <cellStyle name="Comma 17 4 6" xfId="2477" xr:uid="{00000000-0005-0000-0000-000015030000}"/>
    <cellStyle name="Comma 18" xfId="767" xr:uid="{00000000-0005-0000-0000-000016030000}"/>
    <cellStyle name="Comma 18 2" xfId="768" xr:uid="{00000000-0005-0000-0000-000017030000}"/>
    <cellStyle name="Comma 18 2 2" xfId="769" xr:uid="{00000000-0005-0000-0000-000018030000}"/>
    <cellStyle name="Comma 18 2 2 2" xfId="2478" xr:uid="{00000000-0005-0000-0000-000019030000}"/>
    <cellStyle name="Comma 18 2 2 3" xfId="2479" xr:uid="{00000000-0005-0000-0000-00001A030000}"/>
    <cellStyle name="Comma 18 2 2 4" xfId="2480" xr:uid="{00000000-0005-0000-0000-00001B030000}"/>
    <cellStyle name="Comma 18 2 2 5" xfId="2481" xr:uid="{00000000-0005-0000-0000-00001C030000}"/>
    <cellStyle name="Comma 18 2 2 6" xfId="2482" xr:uid="{00000000-0005-0000-0000-00001D030000}"/>
    <cellStyle name="Comma 18 2 3" xfId="2397" xr:uid="{00000000-0005-0000-0000-00001E030000}"/>
    <cellStyle name="Comma 18 3" xfId="770" xr:uid="{00000000-0005-0000-0000-00001F030000}"/>
    <cellStyle name="Comma 18 3 2" xfId="771" xr:uid="{00000000-0005-0000-0000-000020030000}"/>
    <cellStyle name="Comma 18 3 3" xfId="2398" xr:uid="{00000000-0005-0000-0000-000021030000}"/>
    <cellStyle name="Comma 18 3 4" xfId="2483" xr:uid="{00000000-0005-0000-0000-000022030000}"/>
    <cellStyle name="Comma 18 3 5" xfId="2484" xr:uid="{00000000-0005-0000-0000-000023030000}"/>
    <cellStyle name="Comma 18 3 6" xfId="2485" xr:uid="{00000000-0005-0000-0000-000024030000}"/>
    <cellStyle name="Comma 18 4" xfId="772" xr:uid="{00000000-0005-0000-0000-000025030000}"/>
    <cellStyle name="Comma 18 4 2" xfId="773" xr:uid="{00000000-0005-0000-0000-000026030000}"/>
    <cellStyle name="Comma 18 4 3" xfId="2399" xr:uid="{00000000-0005-0000-0000-000027030000}"/>
    <cellStyle name="Comma 18 4 4" xfId="2486" xr:uid="{00000000-0005-0000-0000-000028030000}"/>
    <cellStyle name="Comma 18 4 5" xfId="2487" xr:uid="{00000000-0005-0000-0000-000029030000}"/>
    <cellStyle name="Comma 18 4 6" xfId="2488" xr:uid="{00000000-0005-0000-0000-00002A030000}"/>
    <cellStyle name="Comma 19" xfId="774" xr:uid="{00000000-0005-0000-0000-00002B030000}"/>
    <cellStyle name="Comma 19 10" xfId="775" xr:uid="{00000000-0005-0000-0000-00002C030000}"/>
    <cellStyle name="Comma 19 2" xfId="776" xr:uid="{00000000-0005-0000-0000-00002D030000}"/>
    <cellStyle name="Comma 19 2 2" xfId="777" xr:uid="{00000000-0005-0000-0000-00002E030000}"/>
    <cellStyle name="Comma 19 2 3" xfId="2400" xr:uid="{00000000-0005-0000-0000-00002F030000}"/>
    <cellStyle name="Comma 19 3" xfId="778" xr:uid="{00000000-0005-0000-0000-000030030000}"/>
    <cellStyle name="Comma 19 3 2" xfId="779" xr:uid="{00000000-0005-0000-0000-000031030000}"/>
    <cellStyle name="Comma 19 3 3" xfId="2401" xr:uid="{00000000-0005-0000-0000-000032030000}"/>
    <cellStyle name="Comma 19 3 4" xfId="2489" xr:uid="{00000000-0005-0000-0000-000033030000}"/>
    <cellStyle name="Comma 19 3 5" xfId="2490" xr:uid="{00000000-0005-0000-0000-000034030000}"/>
    <cellStyle name="Comma 19 3 6" xfId="2491" xr:uid="{00000000-0005-0000-0000-000035030000}"/>
    <cellStyle name="Comma 19 4" xfId="780" xr:uid="{00000000-0005-0000-0000-000036030000}"/>
    <cellStyle name="Comma 19 4 2" xfId="781" xr:uid="{00000000-0005-0000-0000-000037030000}"/>
    <cellStyle name="Comma 19 4 3" xfId="2402" xr:uid="{00000000-0005-0000-0000-000038030000}"/>
    <cellStyle name="Comma 19 4 4" xfId="2492" xr:uid="{00000000-0005-0000-0000-000039030000}"/>
    <cellStyle name="Comma 19 4 5" xfId="2493" xr:uid="{00000000-0005-0000-0000-00003A030000}"/>
    <cellStyle name="Comma 19 4 6" xfId="2494" xr:uid="{00000000-0005-0000-0000-00003B030000}"/>
    <cellStyle name="Comma 19 5" xfId="782" xr:uid="{00000000-0005-0000-0000-00003C030000}"/>
    <cellStyle name="Comma 19 6" xfId="783" xr:uid="{00000000-0005-0000-0000-00003D030000}"/>
    <cellStyle name="Comma 19 7" xfId="784" xr:uid="{00000000-0005-0000-0000-00003E030000}"/>
    <cellStyle name="Comma 19 8" xfId="785" xr:uid="{00000000-0005-0000-0000-00003F030000}"/>
    <cellStyle name="Comma 19 9" xfId="786" xr:uid="{00000000-0005-0000-0000-000040030000}"/>
    <cellStyle name="Comma 2" xfId="2" xr:uid="{00000000-0005-0000-0000-000041030000}"/>
    <cellStyle name="Comma 2 10" xfId="787" xr:uid="{00000000-0005-0000-0000-000042030000}"/>
    <cellStyle name="Comma 2 10 2" xfId="788" xr:uid="{00000000-0005-0000-0000-000043030000}"/>
    <cellStyle name="Comma 2 10 2 2" xfId="2495" xr:uid="{00000000-0005-0000-0000-000044030000}"/>
    <cellStyle name="Comma 2 10 3" xfId="789" xr:uid="{00000000-0005-0000-0000-000045030000}"/>
    <cellStyle name="Comma 2 11" xfId="790" xr:uid="{00000000-0005-0000-0000-000046030000}"/>
    <cellStyle name="Comma 2 12" xfId="791" xr:uid="{00000000-0005-0000-0000-000047030000}"/>
    <cellStyle name="Comma 2 13" xfId="792" xr:uid="{00000000-0005-0000-0000-000048030000}"/>
    <cellStyle name="Comma 2 14" xfId="793" xr:uid="{00000000-0005-0000-0000-000049030000}"/>
    <cellStyle name="Comma 2 15" xfId="794" xr:uid="{00000000-0005-0000-0000-00004A030000}"/>
    <cellStyle name="Comma 2 15 2" xfId="795" xr:uid="{00000000-0005-0000-0000-00004B030000}"/>
    <cellStyle name="Comma 2 16" xfId="796" xr:uid="{00000000-0005-0000-0000-00004C030000}"/>
    <cellStyle name="Comma 2 16 2" xfId="797" xr:uid="{00000000-0005-0000-0000-00004D030000}"/>
    <cellStyle name="Comma 2 17" xfId="798" xr:uid="{00000000-0005-0000-0000-00004E030000}"/>
    <cellStyle name="Comma 2 17 2" xfId="799" xr:uid="{00000000-0005-0000-0000-00004F030000}"/>
    <cellStyle name="Comma 2 18" xfId="800" xr:uid="{00000000-0005-0000-0000-000050030000}"/>
    <cellStyle name="Comma 2 18 2" xfId="801" xr:uid="{00000000-0005-0000-0000-000051030000}"/>
    <cellStyle name="Comma 2 19" xfId="802" xr:uid="{00000000-0005-0000-0000-000052030000}"/>
    <cellStyle name="Comma 2 19 2" xfId="803" xr:uid="{00000000-0005-0000-0000-000053030000}"/>
    <cellStyle name="Comma 2 2" xfId="3" xr:uid="{00000000-0005-0000-0000-000054030000}"/>
    <cellStyle name="Comma 2 2 2" xfId="804" xr:uid="{00000000-0005-0000-0000-000055030000}"/>
    <cellStyle name="Comma 2 2 2 2" xfId="805" xr:uid="{00000000-0005-0000-0000-000056030000}"/>
    <cellStyle name="Comma 2 2 2 3" xfId="806" xr:uid="{00000000-0005-0000-0000-000057030000}"/>
    <cellStyle name="Comma 2 2 3" xfId="807" xr:uid="{00000000-0005-0000-0000-000058030000}"/>
    <cellStyle name="Comma 2 2 3 2" xfId="808" xr:uid="{00000000-0005-0000-0000-000059030000}"/>
    <cellStyle name="Comma 2 2 3 3" xfId="809" xr:uid="{00000000-0005-0000-0000-00005A030000}"/>
    <cellStyle name="Comma 2 2 4" xfId="810" xr:uid="{00000000-0005-0000-0000-00005B030000}"/>
    <cellStyle name="Comma 2 2 5" xfId="2496" xr:uid="{00000000-0005-0000-0000-00005C030000}"/>
    <cellStyle name="Comma 2 2 6" xfId="2497" xr:uid="{00000000-0005-0000-0000-00005D030000}"/>
    <cellStyle name="Comma 2 2 7" xfId="2498" xr:uid="{00000000-0005-0000-0000-00005E030000}"/>
    <cellStyle name="Comma 2 2 8" xfId="2698" xr:uid="{00000000-0005-0000-0000-00005F030000}"/>
    <cellStyle name="Comma 2 2_INEC_Q4'53_WP -FON" xfId="811" xr:uid="{00000000-0005-0000-0000-000060030000}"/>
    <cellStyle name="Comma 2 20" xfId="812" xr:uid="{00000000-0005-0000-0000-000061030000}"/>
    <cellStyle name="Comma 2 20 2" xfId="813" xr:uid="{00000000-0005-0000-0000-000062030000}"/>
    <cellStyle name="Comma 2 21" xfId="814" xr:uid="{00000000-0005-0000-0000-000063030000}"/>
    <cellStyle name="Comma 2 22" xfId="815" xr:uid="{00000000-0005-0000-0000-000064030000}"/>
    <cellStyle name="Comma 2 23" xfId="816" xr:uid="{00000000-0005-0000-0000-000065030000}"/>
    <cellStyle name="Comma 2 24" xfId="817" xr:uid="{00000000-0005-0000-0000-000066030000}"/>
    <cellStyle name="Comma 2 24 2" xfId="818" xr:uid="{00000000-0005-0000-0000-000067030000}"/>
    <cellStyle name="Comma 2 24 2 2" xfId="819" xr:uid="{00000000-0005-0000-0000-000068030000}"/>
    <cellStyle name="Comma 2 25" xfId="820" xr:uid="{00000000-0005-0000-0000-000069030000}"/>
    <cellStyle name="Comma 2 25 2" xfId="821" xr:uid="{00000000-0005-0000-0000-00006A030000}"/>
    <cellStyle name="Comma 2 26" xfId="822" xr:uid="{00000000-0005-0000-0000-00006B030000}"/>
    <cellStyle name="Comma 2 27" xfId="823" xr:uid="{00000000-0005-0000-0000-00006C030000}"/>
    <cellStyle name="Comma 2 28" xfId="824" xr:uid="{00000000-0005-0000-0000-00006D030000}"/>
    <cellStyle name="Comma 2 29" xfId="825" xr:uid="{00000000-0005-0000-0000-00006E030000}"/>
    <cellStyle name="Comma 2 3" xfId="826" xr:uid="{00000000-0005-0000-0000-00006F030000}"/>
    <cellStyle name="Comma 2 3 10" xfId="827" xr:uid="{00000000-0005-0000-0000-000070030000}"/>
    <cellStyle name="Comma 2 3 12" xfId="2706" xr:uid="{3D96E0A6-7EE3-4008-B3C4-1BA364A24219}"/>
    <cellStyle name="Comma 2 3 12 2" xfId="3897" xr:uid="{A14BA764-9C8B-454F-A319-7C0B9721B268}"/>
    <cellStyle name="Comma 2 3 2" xfId="828" xr:uid="{00000000-0005-0000-0000-000071030000}"/>
    <cellStyle name="Comma 2 3 3" xfId="829" xr:uid="{00000000-0005-0000-0000-000072030000}"/>
    <cellStyle name="Comma 2 3 4" xfId="830" xr:uid="{00000000-0005-0000-0000-000073030000}"/>
    <cellStyle name="Comma 2 3 5" xfId="831" xr:uid="{00000000-0005-0000-0000-000074030000}"/>
    <cellStyle name="Comma 2 3 6" xfId="832" xr:uid="{00000000-0005-0000-0000-000075030000}"/>
    <cellStyle name="Comma 2 3 7" xfId="833" xr:uid="{00000000-0005-0000-0000-000076030000}"/>
    <cellStyle name="Comma 2 3 8" xfId="834" xr:uid="{00000000-0005-0000-0000-000077030000}"/>
    <cellStyle name="Comma 2 3 9" xfId="835" xr:uid="{00000000-0005-0000-0000-000078030000}"/>
    <cellStyle name="Comma 2 30" xfId="836" xr:uid="{00000000-0005-0000-0000-000079030000}"/>
    <cellStyle name="Comma 2 31" xfId="837" xr:uid="{00000000-0005-0000-0000-00007A030000}"/>
    <cellStyle name="Comma 2 32" xfId="2403" xr:uid="{00000000-0005-0000-0000-00007B030000}"/>
    <cellStyle name="Comma 2 4" xfId="838" xr:uid="{00000000-0005-0000-0000-00007C030000}"/>
    <cellStyle name="Comma 2 4 2" xfId="2499" xr:uid="{00000000-0005-0000-0000-00007D030000}"/>
    <cellStyle name="Comma 2 5" xfId="839" xr:uid="{00000000-0005-0000-0000-00007E030000}"/>
    <cellStyle name="Comma 2 6" xfId="840" xr:uid="{00000000-0005-0000-0000-00007F030000}"/>
    <cellStyle name="Comma 2 6 2" xfId="2500" xr:uid="{00000000-0005-0000-0000-000080030000}"/>
    <cellStyle name="Comma 2 7" xfId="841" xr:uid="{00000000-0005-0000-0000-000081030000}"/>
    <cellStyle name="Comma 2 8" xfId="842" xr:uid="{00000000-0005-0000-0000-000082030000}"/>
    <cellStyle name="Comma 2 9" xfId="843" xr:uid="{00000000-0005-0000-0000-000083030000}"/>
    <cellStyle name="Comma 2_INEC_Q4'53_TOP-PER AUDIT" xfId="844" xr:uid="{00000000-0005-0000-0000-000084030000}"/>
    <cellStyle name="Comma 20" xfId="845" xr:uid="{00000000-0005-0000-0000-000085030000}"/>
    <cellStyle name="Comma 20 2" xfId="846" xr:uid="{00000000-0005-0000-0000-000086030000}"/>
    <cellStyle name="Comma 20 3" xfId="847" xr:uid="{00000000-0005-0000-0000-000087030000}"/>
    <cellStyle name="Comma 20 4" xfId="2404" xr:uid="{00000000-0005-0000-0000-000088030000}"/>
    <cellStyle name="Comma 21" xfId="848" xr:uid="{00000000-0005-0000-0000-000089030000}"/>
    <cellStyle name="Comma 21 2" xfId="849" xr:uid="{00000000-0005-0000-0000-00008A030000}"/>
    <cellStyle name="Comma 22" xfId="850" xr:uid="{00000000-0005-0000-0000-00008B030000}"/>
    <cellStyle name="Comma 22 2" xfId="851" xr:uid="{00000000-0005-0000-0000-00008C030000}"/>
    <cellStyle name="Comma 22 3" xfId="852" xr:uid="{00000000-0005-0000-0000-00008D030000}"/>
    <cellStyle name="Comma 22 4" xfId="853" xr:uid="{00000000-0005-0000-0000-00008E030000}"/>
    <cellStyle name="Comma 22 5" xfId="854" xr:uid="{00000000-0005-0000-0000-00008F030000}"/>
    <cellStyle name="Comma 22 6" xfId="855" xr:uid="{00000000-0005-0000-0000-000090030000}"/>
    <cellStyle name="Comma 22 7" xfId="856" xr:uid="{00000000-0005-0000-0000-000091030000}"/>
    <cellStyle name="Comma 23" xfId="857" xr:uid="{00000000-0005-0000-0000-000092030000}"/>
    <cellStyle name="Comma 24" xfId="858" xr:uid="{00000000-0005-0000-0000-000093030000}"/>
    <cellStyle name="Comma 24 2" xfId="859" xr:uid="{00000000-0005-0000-0000-000094030000}"/>
    <cellStyle name="Comma 24 3" xfId="860" xr:uid="{00000000-0005-0000-0000-000095030000}"/>
    <cellStyle name="Comma 25" xfId="861" xr:uid="{00000000-0005-0000-0000-000096030000}"/>
    <cellStyle name="Comma 26" xfId="862" xr:uid="{00000000-0005-0000-0000-000097030000}"/>
    <cellStyle name="Comma 26 2" xfId="863" xr:uid="{00000000-0005-0000-0000-000098030000}"/>
    <cellStyle name="Comma 26 3" xfId="2457" xr:uid="{00000000-0005-0000-0000-000099030000}"/>
    <cellStyle name="Comma 27" xfId="864" xr:uid="{00000000-0005-0000-0000-00009A030000}"/>
    <cellStyle name="Comma 28" xfId="865" xr:uid="{00000000-0005-0000-0000-00009B030000}"/>
    <cellStyle name="Comma 28 2" xfId="866" xr:uid="{00000000-0005-0000-0000-00009C030000}"/>
    <cellStyle name="Comma 29" xfId="867" xr:uid="{00000000-0005-0000-0000-00009D030000}"/>
    <cellStyle name="Comma 29 2" xfId="868" xr:uid="{00000000-0005-0000-0000-00009E030000}"/>
    <cellStyle name="Comma 3" xfId="4" xr:uid="{00000000-0005-0000-0000-00009F030000}"/>
    <cellStyle name="Comma 3 10" xfId="870" xr:uid="{00000000-0005-0000-0000-0000A0030000}"/>
    <cellStyle name="Comma 3 10 2" xfId="871" xr:uid="{00000000-0005-0000-0000-0000A1030000}"/>
    <cellStyle name="Comma 3 10 3" xfId="872" xr:uid="{00000000-0005-0000-0000-0000A2030000}"/>
    <cellStyle name="Comma 3 10 4" xfId="873" xr:uid="{00000000-0005-0000-0000-0000A3030000}"/>
    <cellStyle name="Comma 3 11" xfId="874" xr:uid="{00000000-0005-0000-0000-0000A4030000}"/>
    <cellStyle name="Comma 3 12" xfId="875" xr:uid="{00000000-0005-0000-0000-0000A5030000}"/>
    <cellStyle name="Comma 3 13" xfId="876" xr:uid="{00000000-0005-0000-0000-0000A6030000}"/>
    <cellStyle name="Comma 3 14" xfId="877" xr:uid="{00000000-0005-0000-0000-0000A7030000}"/>
    <cellStyle name="Comma 3 15" xfId="878" xr:uid="{00000000-0005-0000-0000-0000A8030000}"/>
    <cellStyle name="Comma 3 16" xfId="879" xr:uid="{00000000-0005-0000-0000-0000A9030000}"/>
    <cellStyle name="Comma 3 17" xfId="869" xr:uid="{00000000-0005-0000-0000-0000AA030000}"/>
    <cellStyle name="Comma 3 2" xfId="880" xr:uid="{00000000-0005-0000-0000-0000AB030000}"/>
    <cellStyle name="Comma 3 2 2" xfId="881" xr:uid="{00000000-0005-0000-0000-0000AC030000}"/>
    <cellStyle name="Comma 3 2 3" xfId="882" xr:uid="{00000000-0005-0000-0000-0000AD030000}"/>
    <cellStyle name="Comma 3 2 4" xfId="2501" xr:uid="{00000000-0005-0000-0000-0000AE030000}"/>
    <cellStyle name="Comma 3 2 5" xfId="2502" xr:uid="{00000000-0005-0000-0000-0000AF030000}"/>
    <cellStyle name="Comma 3 2 5 2" xfId="2503" xr:uid="{00000000-0005-0000-0000-0000B0030000}"/>
    <cellStyle name="Comma 3 2 5 3" xfId="2504" xr:uid="{00000000-0005-0000-0000-0000B1030000}"/>
    <cellStyle name="Comma 3 3" xfId="883" xr:uid="{00000000-0005-0000-0000-0000B2030000}"/>
    <cellStyle name="Comma 3 3 2" xfId="884" xr:uid="{00000000-0005-0000-0000-0000B3030000}"/>
    <cellStyle name="Comma 3 4" xfId="885" xr:uid="{00000000-0005-0000-0000-0000B4030000}"/>
    <cellStyle name="Comma 3 5" xfId="886" xr:uid="{00000000-0005-0000-0000-0000B5030000}"/>
    <cellStyle name="Comma 3 6" xfId="887" xr:uid="{00000000-0005-0000-0000-0000B6030000}"/>
    <cellStyle name="Comma 3 7" xfId="888" xr:uid="{00000000-0005-0000-0000-0000B7030000}"/>
    <cellStyle name="Comma 3 8" xfId="889" xr:uid="{00000000-0005-0000-0000-0000B8030000}"/>
    <cellStyle name="Comma 3 9" xfId="890" xr:uid="{00000000-0005-0000-0000-0000B9030000}"/>
    <cellStyle name="Comma 3_GFPTNR_Q2'53_F" xfId="891" xr:uid="{00000000-0005-0000-0000-0000BA030000}"/>
    <cellStyle name="Comma 30" xfId="892" xr:uid="{00000000-0005-0000-0000-0000BB030000}"/>
    <cellStyle name="Comma 31" xfId="893" xr:uid="{00000000-0005-0000-0000-0000BC030000}"/>
    <cellStyle name="Comma 32" xfId="894" xr:uid="{00000000-0005-0000-0000-0000BD030000}"/>
    <cellStyle name="Comma 32 2" xfId="895" xr:uid="{00000000-0005-0000-0000-0000BE030000}"/>
    <cellStyle name="Comma 33" xfId="896" xr:uid="{00000000-0005-0000-0000-0000BF030000}"/>
    <cellStyle name="Comma 34" xfId="897" xr:uid="{00000000-0005-0000-0000-0000C0030000}"/>
    <cellStyle name="Comma 35" xfId="898" xr:uid="{00000000-0005-0000-0000-0000C1030000}"/>
    <cellStyle name="Comma 36" xfId="899" xr:uid="{00000000-0005-0000-0000-0000C2030000}"/>
    <cellStyle name="Comma 37" xfId="900" xr:uid="{00000000-0005-0000-0000-0000C3030000}"/>
    <cellStyle name="Comma 38" xfId="901" xr:uid="{00000000-0005-0000-0000-0000C4030000}"/>
    <cellStyle name="Comma 39" xfId="902" xr:uid="{00000000-0005-0000-0000-0000C5030000}"/>
    <cellStyle name="Comma 4" xfId="5" xr:uid="{00000000-0005-0000-0000-0000C6030000}"/>
    <cellStyle name="Comma 4 2" xfId="903" xr:uid="{00000000-0005-0000-0000-0000C7030000}"/>
    <cellStyle name="Comma 4 2 2" xfId="904" xr:uid="{00000000-0005-0000-0000-0000C8030000}"/>
    <cellStyle name="Comma 4 2 2 2" xfId="905" xr:uid="{00000000-0005-0000-0000-0000C9030000}"/>
    <cellStyle name="Comma 4 2 2 3" xfId="906" xr:uid="{00000000-0005-0000-0000-0000CA030000}"/>
    <cellStyle name="Comma 4 2 3" xfId="907" xr:uid="{00000000-0005-0000-0000-0000CB030000}"/>
    <cellStyle name="Comma 4 3" xfId="908" xr:uid="{00000000-0005-0000-0000-0000CC030000}"/>
    <cellStyle name="Comma 4 3 2" xfId="909" xr:uid="{00000000-0005-0000-0000-0000CD030000}"/>
    <cellStyle name="Comma 4 3 3" xfId="910" xr:uid="{00000000-0005-0000-0000-0000CE030000}"/>
    <cellStyle name="Comma 4 3 4" xfId="911" xr:uid="{00000000-0005-0000-0000-0000CF030000}"/>
    <cellStyle name="Comma 4 4" xfId="912" xr:uid="{00000000-0005-0000-0000-0000D0030000}"/>
    <cellStyle name="Comma 4 4 2" xfId="913" xr:uid="{00000000-0005-0000-0000-0000D1030000}"/>
    <cellStyle name="Comma 4 5" xfId="914" xr:uid="{00000000-0005-0000-0000-0000D2030000}"/>
    <cellStyle name="Comma 4 6" xfId="915" xr:uid="{00000000-0005-0000-0000-0000D3030000}"/>
    <cellStyle name="Comma 4 7" xfId="916" xr:uid="{00000000-0005-0000-0000-0000D4030000}"/>
    <cellStyle name="Comma 4 8" xfId="917" xr:uid="{00000000-0005-0000-0000-0000D5030000}"/>
    <cellStyle name="Comma 4 9" xfId="2703" xr:uid="{00000000-0005-0000-0000-0000D6030000}"/>
    <cellStyle name="Comma 4_GFPTNR_Q3'53_A" xfId="918" xr:uid="{00000000-0005-0000-0000-0000D7030000}"/>
    <cellStyle name="Comma 40" xfId="919" xr:uid="{00000000-0005-0000-0000-0000D8030000}"/>
    <cellStyle name="Comma 41" xfId="920" xr:uid="{00000000-0005-0000-0000-0000D9030000}"/>
    <cellStyle name="Comma 42" xfId="921" xr:uid="{00000000-0005-0000-0000-0000DA030000}"/>
    <cellStyle name="Comma 43" xfId="922" xr:uid="{00000000-0005-0000-0000-0000DB030000}"/>
    <cellStyle name="Comma 44" xfId="923" xr:uid="{00000000-0005-0000-0000-0000DC030000}"/>
    <cellStyle name="Comma 45" xfId="924" xr:uid="{00000000-0005-0000-0000-0000DD030000}"/>
    <cellStyle name="Comma 46" xfId="2405" xr:uid="{00000000-0005-0000-0000-0000DE030000}"/>
    <cellStyle name="Comma 47" xfId="2699" xr:uid="{00000000-0005-0000-0000-0000DF030000}"/>
    <cellStyle name="Comma 48" xfId="2696" xr:uid="{00000000-0005-0000-0000-0000E0030000}"/>
    <cellStyle name="Comma 49" xfId="2705" xr:uid="{8A99D495-F020-46DF-9E74-757D4235B6F5}"/>
    <cellStyle name="Comma 5" xfId="7" xr:uid="{00000000-0005-0000-0000-0000E1030000}"/>
    <cellStyle name="Comma 5 2" xfId="926" xr:uid="{00000000-0005-0000-0000-0000E2030000}"/>
    <cellStyle name="Comma 5 2 2" xfId="927" xr:uid="{00000000-0005-0000-0000-0000E3030000}"/>
    <cellStyle name="Comma 5 2 2 2" xfId="928" xr:uid="{00000000-0005-0000-0000-0000E4030000}"/>
    <cellStyle name="Comma 5 2 2 3" xfId="929" xr:uid="{00000000-0005-0000-0000-0000E5030000}"/>
    <cellStyle name="Comma 5 2 3" xfId="930" xr:uid="{00000000-0005-0000-0000-0000E6030000}"/>
    <cellStyle name="Comma 5 3" xfId="931" xr:uid="{00000000-0005-0000-0000-0000E7030000}"/>
    <cellStyle name="Comma 5 3 2" xfId="2505" xr:uid="{00000000-0005-0000-0000-0000E8030000}"/>
    <cellStyle name="Comma 5 4" xfId="932" xr:uid="{00000000-0005-0000-0000-0000E9030000}"/>
    <cellStyle name="Comma 5 4 2" xfId="933" xr:uid="{00000000-0005-0000-0000-0000EA030000}"/>
    <cellStyle name="Comma 5 4 3" xfId="934" xr:uid="{00000000-0005-0000-0000-0000EB030000}"/>
    <cellStyle name="Comma 5 5" xfId="935" xr:uid="{00000000-0005-0000-0000-0000EC030000}"/>
    <cellStyle name="Comma 5 5 2" xfId="936" xr:uid="{00000000-0005-0000-0000-0000ED030000}"/>
    <cellStyle name="Comma 5 6" xfId="937" xr:uid="{00000000-0005-0000-0000-0000EE030000}"/>
    <cellStyle name="Comma 5 6 2" xfId="938" xr:uid="{00000000-0005-0000-0000-0000EF030000}"/>
    <cellStyle name="Comma 5 7" xfId="939" xr:uid="{00000000-0005-0000-0000-0000F0030000}"/>
    <cellStyle name="Comma 5 8" xfId="11" xr:uid="{00000000-0005-0000-0000-0000F1030000}"/>
    <cellStyle name="Comma 5 9" xfId="925" xr:uid="{00000000-0005-0000-0000-0000F2030000}"/>
    <cellStyle name="Comma 5_GFPTNR_Q3'53_A" xfId="940" xr:uid="{00000000-0005-0000-0000-0000F3030000}"/>
    <cellStyle name="Comma 6" xfId="27" xr:uid="{00000000-0005-0000-0000-0000F4030000}"/>
    <cellStyle name="Comma 6 2" xfId="941" xr:uid="{00000000-0005-0000-0000-0000F5030000}"/>
    <cellStyle name="Comma 6 2 2" xfId="2506" xr:uid="{00000000-0005-0000-0000-0000F6030000}"/>
    <cellStyle name="Comma 6 3" xfId="942" xr:uid="{00000000-0005-0000-0000-0000F7030000}"/>
    <cellStyle name="Comma 6 3 2" xfId="943" xr:uid="{00000000-0005-0000-0000-0000F8030000}"/>
    <cellStyle name="Comma 6 3 3" xfId="944" xr:uid="{00000000-0005-0000-0000-0000F9030000}"/>
    <cellStyle name="Comma 6 4" xfId="945" xr:uid="{00000000-0005-0000-0000-0000FA030000}"/>
    <cellStyle name="Comma 6 4 2" xfId="946" xr:uid="{00000000-0005-0000-0000-0000FB030000}"/>
    <cellStyle name="Comma 6 5" xfId="947" xr:uid="{00000000-0005-0000-0000-0000FC030000}"/>
    <cellStyle name="Comma 6_GFN_Q2'53_X2" xfId="948" xr:uid="{00000000-0005-0000-0000-0000FD030000}"/>
    <cellStyle name="Comma 68" xfId="949" xr:uid="{00000000-0005-0000-0000-0000FE030000}"/>
    <cellStyle name="Comma 68 2" xfId="950" xr:uid="{00000000-0005-0000-0000-0000FF030000}"/>
    <cellStyle name="Comma 7" xfId="951" xr:uid="{00000000-0005-0000-0000-000000040000}"/>
    <cellStyle name="Comma 7 2" xfId="952" xr:uid="{00000000-0005-0000-0000-000001040000}"/>
    <cellStyle name="Comma 7 2 2" xfId="2507" xr:uid="{00000000-0005-0000-0000-000002040000}"/>
    <cellStyle name="Comma 7 2 2 2" xfId="2508" xr:uid="{00000000-0005-0000-0000-000003040000}"/>
    <cellStyle name="Comma 7 3" xfId="953" xr:uid="{00000000-0005-0000-0000-000004040000}"/>
    <cellStyle name="Comma 7 4" xfId="954" xr:uid="{00000000-0005-0000-0000-000005040000}"/>
    <cellStyle name="Comma 7 5" xfId="955" xr:uid="{00000000-0005-0000-0000-000006040000}"/>
    <cellStyle name="Comma 8" xfId="956" xr:uid="{00000000-0005-0000-0000-000007040000}"/>
    <cellStyle name="Comma 8 2" xfId="957" xr:uid="{00000000-0005-0000-0000-000008040000}"/>
    <cellStyle name="Comma 8 3" xfId="958" xr:uid="{00000000-0005-0000-0000-000009040000}"/>
    <cellStyle name="Comma 8 4" xfId="959" xr:uid="{00000000-0005-0000-0000-00000A040000}"/>
    <cellStyle name="Comma 9" xfId="2363" xr:uid="{00000000-0005-0000-0000-00000B040000}"/>
    <cellStyle name="Comma 9 2" xfId="960" xr:uid="{00000000-0005-0000-0000-00000C040000}"/>
    <cellStyle name="Comma 9 2 2" xfId="961" xr:uid="{00000000-0005-0000-0000-00000D040000}"/>
    <cellStyle name="Comma 9 2 3" xfId="962" xr:uid="{00000000-0005-0000-0000-00000E040000}"/>
    <cellStyle name="Comma 9 2 4" xfId="2406" xr:uid="{00000000-0005-0000-0000-00000F040000}"/>
    <cellStyle name="Comma 9 3" xfId="963" xr:uid="{00000000-0005-0000-0000-000010040000}"/>
    <cellStyle name="Comma 9 4" xfId="964" xr:uid="{00000000-0005-0000-0000-000011040000}"/>
    <cellStyle name="Comma 9 4 2" xfId="965" xr:uid="{00000000-0005-0000-0000-000012040000}"/>
    <cellStyle name="comma zerodec" xfId="966" xr:uid="{00000000-0005-0000-0000-000013040000}"/>
    <cellStyle name="comma zerodec 2" xfId="967" xr:uid="{00000000-0005-0000-0000-000014040000}"/>
    <cellStyle name="comma zerodec 2 2" xfId="968" xr:uid="{00000000-0005-0000-0000-000015040000}"/>
    <cellStyle name="comma zerodec 2 2 2" xfId="2509" xr:uid="{00000000-0005-0000-0000-000016040000}"/>
    <cellStyle name="comma zerodec 2 3" xfId="2510" xr:uid="{00000000-0005-0000-0000-000017040000}"/>
    <cellStyle name="comma zerodec 3" xfId="969" xr:uid="{00000000-0005-0000-0000-000018040000}"/>
    <cellStyle name="comma zerodec 3 2" xfId="2511" xr:uid="{00000000-0005-0000-0000-000019040000}"/>
    <cellStyle name="comma zerodec 4" xfId="970" xr:uid="{00000000-0005-0000-0000-00001A040000}"/>
    <cellStyle name="comma zerodec 4 2" xfId="2512" xr:uid="{00000000-0005-0000-0000-00001B040000}"/>
    <cellStyle name="comma zerodec 5" xfId="971" xr:uid="{00000000-0005-0000-0000-00001C040000}"/>
    <cellStyle name="comma zerodec 5 2" xfId="2513" xr:uid="{00000000-0005-0000-0000-00001D040000}"/>
    <cellStyle name="comma zerodec 6" xfId="972" xr:uid="{00000000-0005-0000-0000-00001E040000}"/>
    <cellStyle name="comma zerodec 6 2" xfId="2514" xr:uid="{00000000-0005-0000-0000-00001F040000}"/>
    <cellStyle name="comma zerodec 7" xfId="973" xr:uid="{00000000-0005-0000-0000-000020040000}"/>
    <cellStyle name="comma zerodec 8" xfId="974" xr:uid="{00000000-0005-0000-0000-000021040000}"/>
    <cellStyle name="comma zerodec 9" xfId="975" xr:uid="{00000000-0005-0000-0000-000022040000}"/>
    <cellStyle name="comma zerodec_GF-Food _Q4'52_CC2" xfId="976" xr:uid="{00000000-0005-0000-0000-000023040000}"/>
    <cellStyle name="Comma0" xfId="977" xr:uid="{00000000-0005-0000-0000-000024040000}"/>
    <cellStyle name="Curren - Style3" xfId="978" xr:uid="{00000000-0005-0000-0000-000025040000}"/>
    <cellStyle name="Curren - Style4" xfId="979" xr:uid="{00000000-0005-0000-0000-000026040000}"/>
    <cellStyle name="Currency $" xfId="980" xr:uid="{00000000-0005-0000-0000-000027040000}"/>
    <cellStyle name="Currency [0] 2" xfId="981" xr:uid="{00000000-0005-0000-0000-000028040000}"/>
    <cellStyle name="Currency [0] 2 2" xfId="2515" xr:uid="{00000000-0005-0000-0000-000029040000}"/>
    <cellStyle name="Currency [0] 3" xfId="2516" xr:uid="{00000000-0005-0000-0000-00002A040000}"/>
    <cellStyle name="Currency [00]" xfId="982" xr:uid="{00000000-0005-0000-0000-00002B040000}"/>
    <cellStyle name="Currency 2" xfId="983" xr:uid="{00000000-0005-0000-0000-00002C040000}"/>
    <cellStyle name="Currency 2 2" xfId="2517" xr:uid="{00000000-0005-0000-0000-00002D040000}"/>
    <cellStyle name="Currency 2 2 2" xfId="2518" xr:uid="{00000000-0005-0000-0000-00002E040000}"/>
    <cellStyle name="Currency 3" xfId="984" xr:uid="{00000000-0005-0000-0000-00002F040000}"/>
    <cellStyle name="Currency 4" xfId="985" xr:uid="{00000000-0005-0000-0000-000030040000}"/>
    <cellStyle name="Currency0" xfId="986" xr:uid="{00000000-0005-0000-0000-000031040000}"/>
    <cellStyle name="Currency1" xfId="987" xr:uid="{00000000-0005-0000-0000-000032040000}"/>
    <cellStyle name="Currency1 2" xfId="988" xr:uid="{00000000-0005-0000-0000-000033040000}"/>
    <cellStyle name="Currency1 2 2" xfId="989" xr:uid="{00000000-0005-0000-0000-000034040000}"/>
    <cellStyle name="Currency1 2 2 2" xfId="990" xr:uid="{00000000-0005-0000-0000-000035040000}"/>
    <cellStyle name="Currency1 2 3" xfId="2519" xr:uid="{00000000-0005-0000-0000-000036040000}"/>
    <cellStyle name="Currency1 3" xfId="991" xr:uid="{00000000-0005-0000-0000-000037040000}"/>
    <cellStyle name="Currency1 3 2" xfId="992" xr:uid="{00000000-0005-0000-0000-000038040000}"/>
    <cellStyle name="Currency1 4" xfId="993" xr:uid="{00000000-0005-0000-0000-000039040000}"/>
    <cellStyle name="Currency1 4 2" xfId="994" xr:uid="{00000000-0005-0000-0000-00003A040000}"/>
    <cellStyle name="Currency1 5" xfId="995" xr:uid="{00000000-0005-0000-0000-00003B040000}"/>
    <cellStyle name="Currency1 5 2" xfId="996" xr:uid="{00000000-0005-0000-0000-00003C040000}"/>
    <cellStyle name="Currency1 6" xfId="997" xr:uid="{00000000-0005-0000-0000-00003D040000}"/>
    <cellStyle name="Currency1 6 2" xfId="998" xr:uid="{00000000-0005-0000-0000-00003E040000}"/>
    <cellStyle name="Currency1 7" xfId="999" xr:uid="{00000000-0005-0000-0000-00003F040000}"/>
    <cellStyle name="Currency1 7 2" xfId="1000" xr:uid="{00000000-0005-0000-0000-000040040000}"/>
    <cellStyle name="Currency1 8" xfId="1001" xr:uid="{00000000-0005-0000-0000-000041040000}"/>
    <cellStyle name="Currency1 8 2" xfId="1002" xr:uid="{00000000-0005-0000-0000-000042040000}"/>
    <cellStyle name="Currency1 9" xfId="1003" xr:uid="{00000000-0005-0000-0000-000043040000}"/>
    <cellStyle name="Currency1_GF-Food _Q4'52_CC2" xfId="1004" xr:uid="{00000000-0005-0000-0000-000044040000}"/>
    <cellStyle name="Dan" xfId="1005" xr:uid="{00000000-0005-0000-0000-000045040000}"/>
    <cellStyle name="Date" xfId="1006" xr:uid="{00000000-0005-0000-0000-000046040000}"/>
    <cellStyle name="Date 2" xfId="1007" xr:uid="{00000000-0005-0000-0000-000047040000}"/>
    <cellStyle name="Date 3" xfId="1008" xr:uid="{00000000-0005-0000-0000-000048040000}"/>
    <cellStyle name="Date 4" xfId="1009" xr:uid="{00000000-0005-0000-0000-000049040000}"/>
    <cellStyle name="Date 5" xfId="1010" xr:uid="{00000000-0005-0000-0000-00004A040000}"/>
    <cellStyle name="Date 6" xfId="1011" xr:uid="{00000000-0005-0000-0000-00004B040000}"/>
    <cellStyle name="Date 7" xfId="1012" xr:uid="{00000000-0005-0000-0000-00004C040000}"/>
    <cellStyle name="Date Short" xfId="1013" xr:uid="{00000000-0005-0000-0000-00004D040000}"/>
    <cellStyle name="Date_~5190766" xfId="1014" xr:uid="{00000000-0005-0000-0000-00004E040000}"/>
    <cellStyle name="Dezimal [0]_35ERI8T2gbIEMixb4v26icuOo" xfId="1015" xr:uid="{00000000-0005-0000-0000-00004F040000}"/>
    <cellStyle name="Dezimal_35ERI8T2gbIEMixb4v26icuOo" xfId="1016" xr:uid="{00000000-0005-0000-0000-000050040000}"/>
    <cellStyle name="Dollar (zero dec)" xfId="1017" xr:uid="{00000000-0005-0000-0000-000051040000}"/>
    <cellStyle name="Dollar (zero dec) 2" xfId="1018" xr:uid="{00000000-0005-0000-0000-000052040000}"/>
    <cellStyle name="Dollar (zero dec) 2 2" xfId="1019" xr:uid="{00000000-0005-0000-0000-000053040000}"/>
    <cellStyle name="Dollar (zero dec) 2 2 2" xfId="1020" xr:uid="{00000000-0005-0000-0000-000054040000}"/>
    <cellStyle name="Dollar (zero dec) 2 3" xfId="2520" xr:uid="{00000000-0005-0000-0000-000055040000}"/>
    <cellStyle name="Dollar (zero dec) 3" xfId="1021" xr:uid="{00000000-0005-0000-0000-000056040000}"/>
    <cellStyle name="Dollar (zero dec) 3 2" xfId="1022" xr:uid="{00000000-0005-0000-0000-000057040000}"/>
    <cellStyle name="Dollar (zero dec) 4" xfId="1023" xr:uid="{00000000-0005-0000-0000-000058040000}"/>
    <cellStyle name="Dollar (zero dec) 4 2" xfId="1024" xr:uid="{00000000-0005-0000-0000-000059040000}"/>
    <cellStyle name="Dollar (zero dec) 5" xfId="1025" xr:uid="{00000000-0005-0000-0000-00005A040000}"/>
    <cellStyle name="Dollar (zero dec) 5 2" xfId="1026" xr:uid="{00000000-0005-0000-0000-00005B040000}"/>
    <cellStyle name="Dollar (zero dec) 6" xfId="1027" xr:uid="{00000000-0005-0000-0000-00005C040000}"/>
    <cellStyle name="Dollar (zero dec) 6 2" xfId="1028" xr:uid="{00000000-0005-0000-0000-00005D040000}"/>
    <cellStyle name="Dollar (zero dec) 7" xfId="1029" xr:uid="{00000000-0005-0000-0000-00005E040000}"/>
    <cellStyle name="Dollar (zero dec) 7 2" xfId="1030" xr:uid="{00000000-0005-0000-0000-00005F040000}"/>
    <cellStyle name="Dollar (zero dec) 8" xfId="1031" xr:uid="{00000000-0005-0000-0000-000060040000}"/>
    <cellStyle name="Dollar (zero dec) 8 2" xfId="1032" xr:uid="{00000000-0005-0000-0000-000061040000}"/>
    <cellStyle name="Dollar (zero dec) 9" xfId="1033" xr:uid="{00000000-0005-0000-0000-000062040000}"/>
    <cellStyle name="Dollar (zero dec)_GF-Food _Q4'52_CC2" xfId="1034" xr:uid="{00000000-0005-0000-0000-000063040000}"/>
    <cellStyle name="Dollars" xfId="1035" xr:uid="{00000000-0005-0000-0000-000064040000}"/>
    <cellStyle name="E&amp;Y House" xfId="1036" xr:uid="{00000000-0005-0000-0000-000065040000}"/>
    <cellStyle name="Enter Currency (0)" xfId="1037" xr:uid="{00000000-0005-0000-0000-000066040000}"/>
    <cellStyle name="Enter Currency (2)" xfId="1038" xr:uid="{00000000-0005-0000-0000-000067040000}"/>
    <cellStyle name="Enter Units (0)" xfId="1039" xr:uid="{00000000-0005-0000-0000-000068040000}"/>
    <cellStyle name="Enter Units (1)" xfId="1040" xr:uid="{00000000-0005-0000-0000-000069040000}"/>
    <cellStyle name="Enter Units (2)" xfId="1041" xr:uid="{00000000-0005-0000-0000-00006A040000}"/>
    <cellStyle name="Euro" xfId="1042" xr:uid="{00000000-0005-0000-0000-00006B040000}"/>
    <cellStyle name="Excel_BuiltIn_Comma 1" xfId="1043" xr:uid="{00000000-0005-0000-0000-00006C040000}"/>
    <cellStyle name="Explanatory Text 10" xfId="1044" xr:uid="{00000000-0005-0000-0000-00006D040000}"/>
    <cellStyle name="Explanatory Text 11" xfId="1045" xr:uid="{00000000-0005-0000-0000-00006E040000}"/>
    <cellStyle name="Explanatory Text 12" xfId="1046" xr:uid="{00000000-0005-0000-0000-00006F040000}"/>
    <cellStyle name="Explanatory Text 13" xfId="2407" xr:uid="{00000000-0005-0000-0000-000070040000}"/>
    <cellStyle name="Explanatory Text 2" xfId="1047" xr:uid="{00000000-0005-0000-0000-000071040000}"/>
    <cellStyle name="Explanatory Text 2 2" xfId="1048" xr:uid="{00000000-0005-0000-0000-000072040000}"/>
    <cellStyle name="Explanatory Text 2 3" xfId="1049" xr:uid="{00000000-0005-0000-0000-000073040000}"/>
    <cellStyle name="Explanatory Text 3" xfId="1050" xr:uid="{00000000-0005-0000-0000-000074040000}"/>
    <cellStyle name="Explanatory Text 3 2" xfId="1051" xr:uid="{00000000-0005-0000-0000-000075040000}"/>
    <cellStyle name="Explanatory Text 3 3" xfId="1052" xr:uid="{00000000-0005-0000-0000-000076040000}"/>
    <cellStyle name="Explanatory Text 4" xfId="1053" xr:uid="{00000000-0005-0000-0000-000077040000}"/>
    <cellStyle name="Explanatory Text 4 2" xfId="1054" xr:uid="{00000000-0005-0000-0000-000078040000}"/>
    <cellStyle name="Explanatory Text 5" xfId="1055" xr:uid="{00000000-0005-0000-0000-000079040000}"/>
    <cellStyle name="Explanatory Text 6" xfId="1056" xr:uid="{00000000-0005-0000-0000-00007A040000}"/>
    <cellStyle name="Explanatory Text 7" xfId="1057" xr:uid="{00000000-0005-0000-0000-00007B040000}"/>
    <cellStyle name="Explanatory Text 8" xfId="1058" xr:uid="{00000000-0005-0000-0000-00007C040000}"/>
    <cellStyle name="Explanatory Text 9" xfId="1059" xr:uid="{00000000-0005-0000-0000-00007D040000}"/>
    <cellStyle name="Fixed" xfId="1060" xr:uid="{00000000-0005-0000-0000-00007E040000}"/>
    <cellStyle name="Format Number Column" xfId="1061" xr:uid="{00000000-0005-0000-0000-00007F040000}"/>
    <cellStyle name="Good 10" xfId="1062" xr:uid="{00000000-0005-0000-0000-000080040000}"/>
    <cellStyle name="Good 11" xfId="1063" xr:uid="{00000000-0005-0000-0000-000081040000}"/>
    <cellStyle name="Good 12" xfId="1064" xr:uid="{00000000-0005-0000-0000-000082040000}"/>
    <cellStyle name="Good 13" xfId="2408" xr:uid="{00000000-0005-0000-0000-000083040000}"/>
    <cellStyle name="Good 2" xfId="1065" xr:uid="{00000000-0005-0000-0000-000084040000}"/>
    <cellStyle name="Good 2 2" xfId="1066" xr:uid="{00000000-0005-0000-0000-000085040000}"/>
    <cellStyle name="Good 2 3" xfId="1067" xr:uid="{00000000-0005-0000-0000-000086040000}"/>
    <cellStyle name="Good 3" xfId="1068" xr:uid="{00000000-0005-0000-0000-000087040000}"/>
    <cellStyle name="Good 3 2" xfId="1069" xr:uid="{00000000-0005-0000-0000-000088040000}"/>
    <cellStyle name="Good 3 3" xfId="1070" xr:uid="{00000000-0005-0000-0000-000089040000}"/>
    <cellStyle name="Good 4" xfId="1071" xr:uid="{00000000-0005-0000-0000-00008A040000}"/>
    <cellStyle name="Good 4 2" xfId="1072" xr:uid="{00000000-0005-0000-0000-00008B040000}"/>
    <cellStyle name="Good 5" xfId="1073" xr:uid="{00000000-0005-0000-0000-00008C040000}"/>
    <cellStyle name="Good 5 2" xfId="1074" xr:uid="{00000000-0005-0000-0000-00008D040000}"/>
    <cellStyle name="Good 6" xfId="1075" xr:uid="{00000000-0005-0000-0000-00008E040000}"/>
    <cellStyle name="Good 7" xfId="1076" xr:uid="{00000000-0005-0000-0000-00008F040000}"/>
    <cellStyle name="Good 8" xfId="1077" xr:uid="{00000000-0005-0000-0000-000090040000}"/>
    <cellStyle name="Good 9" xfId="1078" xr:uid="{00000000-0005-0000-0000-000091040000}"/>
    <cellStyle name="Grey" xfId="1079" xr:uid="{00000000-0005-0000-0000-000092040000}"/>
    <cellStyle name="Grey 2" xfId="1080" xr:uid="{00000000-0005-0000-0000-000093040000}"/>
    <cellStyle name="Grey 3" xfId="1081" xr:uid="{00000000-0005-0000-0000-000094040000}"/>
    <cellStyle name="HEADER" xfId="1082" xr:uid="{00000000-0005-0000-0000-000095040000}"/>
    <cellStyle name="Header - Style1" xfId="1083" xr:uid="{00000000-0005-0000-0000-000096040000}"/>
    <cellStyle name="Header1" xfId="1084" xr:uid="{00000000-0005-0000-0000-000097040000}"/>
    <cellStyle name="Header2" xfId="1085" xr:uid="{00000000-0005-0000-0000-000098040000}"/>
    <cellStyle name="Header2 2" xfId="1086" xr:uid="{00000000-0005-0000-0000-000099040000}"/>
    <cellStyle name="Header2 2 2" xfId="3322" xr:uid="{C1DB96F0-AC3F-485D-B111-95CE748B3089}"/>
    <cellStyle name="Header2 2 3" xfId="4216" xr:uid="{1A42DCEB-AFCA-4199-BF07-504058F77B41}"/>
    <cellStyle name="Header2 3" xfId="4020" xr:uid="{655DA6C2-0675-4E9B-8798-7FF2EC0B4C2E}"/>
    <cellStyle name="Header2 4" xfId="4217" xr:uid="{249B4D18-5AEC-47C8-8221-36264D1765EF}"/>
    <cellStyle name="Heading" xfId="1087" xr:uid="{00000000-0005-0000-0000-00009A040000}"/>
    <cellStyle name="Heading 1 10" xfId="1088" xr:uid="{00000000-0005-0000-0000-00009B040000}"/>
    <cellStyle name="Heading 1 11" xfId="1089" xr:uid="{00000000-0005-0000-0000-00009C040000}"/>
    <cellStyle name="Heading 1 12" xfId="1090" xr:uid="{00000000-0005-0000-0000-00009D040000}"/>
    <cellStyle name="Heading 1 13" xfId="2409" xr:uid="{00000000-0005-0000-0000-00009E040000}"/>
    <cellStyle name="Heading 1 2" xfId="1091" xr:uid="{00000000-0005-0000-0000-00009F040000}"/>
    <cellStyle name="Heading 1 2 2" xfId="1092" xr:uid="{00000000-0005-0000-0000-0000A0040000}"/>
    <cellStyle name="Heading 1 2 3" xfId="1093" xr:uid="{00000000-0005-0000-0000-0000A1040000}"/>
    <cellStyle name="Heading 1 3" xfId="1094" xr:uid="{00000000-0005-0000-0000-0000A2040000}"/>
    <cellStyle name="Heading 1 3 2" xfId="1095" xr:uid="{00000000-0005-0000-0000-0000A3040000}"/>
    <cellStyle name="Heading 1 3 3" xfId="1096" xr:uid="{00000000-0005-0000-0000-0000A4040000}"/>
    <cellStyle name="Heading 1 4" xfId="1097" xr:uid="{00000000-0005-0000-0000-0000A5040000}"/>
    <cellStyle name="Heading 1 4 2" xfId="1098" xr:uid="{00000000-0005-0000-0000-0000A6040000}"/>
    <cellStyle name="Heading 1 5" xfId="1099" xr:uid="{00000000-0005-0000-0000-0000A7040000}"/>
    <cellStyle name="Heading 1 5 2" xfId="1100" xr:uid="{00000000-0005-0000-0000-0000A8040000}"/>
    <cellStyle name="Heading 1 6" xfId="1101" xr:uid="{00000000-0005-0000-0000-0000A9040000}"/>
    <cellStyle name="Heading 1 7" xfId="1102" xr:uid="{00000000-0005-0000-0000-0000AA040000}"/>
    <cellStyle name="Heading 1 8" xfId="1103" xr:uid="{00000000-0005-0000-0000-0000AB040000}"/>
    <cellStyle name="Heading 1 9" xfId="1104" xr:uid="{00000000-0005-0000-0000-0000AC040000}"/>
    <cellStyle name="Heading 2 10" xfId="1105" xr:uid="{00000000-0005-0000-0000-0000AD040000}"/>
    <cellStyle name="Heading 2 11" xfId="1106" xr:uid="{00000000-0005-0000-0000-0000AE040000}"/>
    <cellStyle name="Heading 2 12" xfId="1107" xr:uid="{00000000-0005-0000-0000-0000AF040000}"/>
    <cellStyle name="Heading 2 13" xfId="2410" xr:uid="{00000000-0005-0000-0000-0000B0040000}"/>
    <cellStyle name="Heading 2 2" xfId="1108" xr:uid="{00000000-0005-0000-0000-0000B1040000}"/>
    <cellStyle name="Heading 2 2 2" xfId="1109" xr:uid="{00000000-0005-0000-0000-0000B2040000}"/>
    <cellStyle name="Heading 2 2 3" xfId="1110" xr:uid="{00000000-0005-0000-0000-0000B3040000}"/>
    <cellStyle name="Heading 2 3" xfId="1111" xr:uid="{00000000-0005-0000-0000-0000B4040000}"/>
    <cellStyle name="Heading 2 3 2" xfId="1112" xr:uid="{00000000-0005-0000-0000-0000B5040000}"/>
    <cellStyle name="Heading 2 3 3" xfId="1113" xr:uid="{00000000-0005-0000-0000-0000B6040000}"/>
    <cellStyle name="Heading 2 4" xfId="1114" xr:uid="{00000000-0005-0000-0000-0000B7040000}"/>
    <cellStyle name="Heading 2 4 2" xfId="1115" xr:uid="{00000000-0005-0000-0000-0000B8040000}"/>
    <cellStyle name="Heading 2 5" xfId="1116" xr:uid="{00000000-0005-0000-0000-0000B9040000}"/>
    <cellStyle name="Heading 2 5 2" xfId="1117" xr:uid="{00000000-0005-0000-0000-0000BA040000}"/>
    <cellStyle name="Heading 2 6" xfId="1118" xr:uid="{00000000-0005-0000-0000-0000BB040000}"/>
    <cellStyle name="Heading 2 7" xfId="1119" xr:uid="{00000000-0005-0000-0000-0000BC040000}"/>
    <cellStyle name="Heading 2 8" xfId="1120" xr:uid="{00000000-0005-0000-0000-0000BD040000}"/>
    <cellStyle name="Heading 2 9" xfId="1121" xr:uid="{00000000-0005-0000-0000-0000BE040000}"/>
    <cellStyle name="Heading 3 10" xfId="1122" xr:uid="{00000000-0005-0000-0000-0000BF040000}"/>
    <cellStyle name="Heading 3 11" xfId="1123" xr:uid="{00000000-0005-0000-0000-0000C0040000}"/>
    <cellStyle name="Heading 3 12" xfId="1124" xr:uid="{00000000-0005-0000-0000-0000C1040000}"/>
    <cellStyle name="Heading 3 13" xfId="2411" xr:uid="{00000000-0005-0000-0000-0000C2040000}"/>
    <cellStyle name="Heading 3 2" xfId="1125" xr:uid="{00000000-0005-0000-0000-0000C3040000}"/>
    <cellStyle name="Heading 3 2 2" xfId="1126" xr:uid="{00000000-0005-0000-0000-0000C4040000}"/>
    <cellStyle name="Heading 3 2 3" xfId="1127" xr:uid="{00000000-0005-0000-0000-0000C5040000}"/>
    <cellStyle name="Heading 3 3" xfId="1128" xr:uid="{00000000-0005-0000-0000-0000C6040000}"/>
    <cellStyle name="Heading 3 3 2" xfId="1129" xr:uid="{00000000-0005-0000-0000-0000C7040000}"/>
    <cellStyle name="Heading 3 3 3" xfId="1130" xr:uid="{00000000-0005-0000-0000-0000C8040000}"/>
    <cellStyle name="Heading 3 4" xfId="1131" xr:uid="{00000000-0005-0000-0000-0000C9040000}"/>
    <cellStyle name="Heading 3 4 2" xfId="1132" xr:uid="{00000000-0005-0000-0000-0000CA040000}"/>
    <cellStyle name="Heading 3 5" xfId="1133" xr:uid="{00000000-0005-0000-0000-0000CB040000}"/>
    <cellStyle name="Heading 3 5 2" xfId="1134" xr:uid="{00000000-0005-0000-0000-0000CC040000}"/>
    <cellStyle name="Heading 3 6" xfId="1135" xr:uid="{00000000-0005-0000-0000-0000CD040000}"/>
    <cellStyle name="Heading 3 7" xfId="1136" xr:uid="{00000000-0005-0000-0000-0000CE040000}"/>
    <cellStyle name="Heading 3 8" xfId="1137" xr:uid="{00000000-0005-0000-0000-0000CF040000}"/>
    <cellStyle name="Heading 3 9" xfId="1138" xr:uid="{00000000-0005-0000-0000-0000D0040000}"/>
    <cellStyle name="Heading 4 10" xfId="1139" xr:uid="{00000000-0005-0000-0000-0000D1040000}"/>
    <cellStyle name="Heading 4 11" xfId="1140" xr:uid="{00000000-0005-0000-0000-0000D2040000}"/>
    <cellStyle name="Heading 4 12" xfId="1141" xr:uid="{00000000-0005-0000-0000-0000D3040000}"/>
    <cellStyle name="Heading 4 13" xfId="2412" xr:uid="{00000000-0005-0000-0000-0000D4040000}"/>
    <cellStyle name="Heading 4 2" xfId="1142" xr:uid="{00000000-0005-0000-0000-0000D5040000}"/>
    <cellStyle name="Heading 4 2 2" xfId="1143" xr:uid="{00000000-0005-0000-0000-0000D6040000}"/>
    <cellStyle name="Heading 4 2 3" xfId="1144" xr:uid="{00000000-0005-0000-0000-0000D7040000}"/>
    <cellStyle name="Heading 4 3" xfId="1145" xr:uid="{00000000-0005-0000-0000-0000D8040000}"/>
    <cellStyle name="Heading 4 3 2" xfId="1146" xr:uid="{00000000-0005-0000-0000-0000D9040000}"/>
    <cellStyle name="Heading 4 3 3" xfId="1147" xr:uid="{00000000-0005-0000-0000-0000DA040000}"/>
    <cellStyle name="Heading 4 4" xfId="1148" xr:uid="{00000000-0005-0000-0000-0000DB040000}"/>
    <cellStyle name="Heading 4 4 2" xfId="1149" xr:uid="{00000000-0005-0000-0000-0000DC040000}"/>
    <cellStyle name="Heading 4 5" xfId="1150" xr:uid="{00000000-0005-0000-0000-0000DD040000}"/>
    <cellStyle name="Heading 4 5 2" xfId="1151" xr:uid="{00000000-0005-0000-0000-0000DE040000}"/>
    <cellStyle name="Heading 4 6" xfId="1152" xr:uid="{00000000-0005-0000-0000-0000DF040000}"/>
    <cellStyle name="Heading 4 7" xfId="1153" xr:uid="{00000000-0005-0000-0000-0000E0040000}"/>
    <cellStyle name="Heading 4 8" xfId="1154" xr:uid="{00000000-0005-0000-0000-0000E1040000}"/>
    <cellStyle name="Heading 4 9" xfId="1155" xr:uid="{00000000-0005-0000-0000-0000E2040000}"/>
    <cellStyle name="HEADING, MAJOR" xfId="1156" xr:uid="{00000000-0005-0000-0000-0000E3040000}"/>
    <cellStyle name="HEADING, MINOR" xfId="1157" xr:uid="{00000000-0005-0000-0000-0000E4040000}"/>
    <cellStyle name="HEADING, RIGHT" xfId="1158" xr:uid="{00000000-0005-0000-0000-0000E5040000}"/>
    <cellStyle name="HEADING,MAJOR" xfId="1159" xr:uid="{00000000-0005-0000-0000-0000E6040000}"/>
    <cellStyle name="HEADING1" xfId="1160" xr:uid="{00000000-0005-0000-0000-0000E7040000}"/>
    <cellStyle name="HEADING2" xfId="1161" xr:uid="{00000000-0005-0000-0000-0000E8040000}"/>
    <cellStyle name="Hyperlink 2" xfId="1162" xr:uid="{00000000-0005-0000-0000-0000E9040000}"/>
    <cellStyle name="Hyperlink 2 2" xfId="2701" xr:uid="{00000000-0005-0000-0000-0000EA040000}"/>
    <cellStyle name="Hyperlink 3" xfId="1163" xr:uid="{00000000-0005-0000-0000-0000EB040000}"/>
    <cellStyle name="Indent" xfId="1164" xr:uid="{00000000-0005-0000-0000-0000EC040000}"/>
    <cellStyle name="Input [yellow]" xfId="1165" xr:uid="{00000000-0005-0000-0000-0000ED040000}"/>
    <cellStyle name="Input [yellow] 2" xfId="1166" xr:uid="{00000000-0005-0000-0000-0000EE040000}"/>
    <cellStyle name="Input [yellow] 3" xfId="1167" xr:uid="{00000000-0005-0000-0000-0000EF040000}"/>
    <cellStyle name="Input 10" xfId="1168" xr:uid="{00000000-0005-0000-0000-0000F0040000}"/>
    <cellStyle name="Input 10 2" xfId="3231" xr:uid="{B7514D03-153B-49EB-BB77-0C6FCA9FFA1F}"/>
    <cellStyle name="Input 10 3" xfId="3277" xr:uid="{AE5572F9-F23A-4FD5-950F-33C0567662C1}"/>
    <cellStyle name="Input 10 4" xfId="3320" xr:uid="{0EE14915-CDB3-41D7-A969-E59982278A34}"/>
    <cellStyle name="Input 10 5" xfId="3289" xr:uid="{BDC368E3-E8AD-4A63-A18E-60212219FD7A}"/>
    <cellStyle name="Input 10 6" xfId="2757" xr:uid="{8BB1140C-C16F-4691-B50D-7C690E021D3E}"/>
    <cellStyle name="Input 10 7" xfId="3286" xr:uid="{E257522E-D9CC-4B87-9246-DB961B5E51EE}"/>
    <cellStyle name="Input 10 8" xfId="4215" xr:uid="{4ADB15AC-6330-4EEC-BFA8-503797AB2161}"/>
    <cellStyle name="Input 11" xfId="1169" xr:uid="{00000000-0005-0000-0000-0000F1040000}"/>
    <cellStyle name="Input 11 2" xfId="3232" xr:uid="{4E59F0AA-CA3E-4501-A9E5-110371B60BBF}"/>
    <cellStyle name="Input 11 3" xfId="3276" xr:uid="{0C470C8F-3AAA-44AD-BDA9-7CDB8CDB5984}"/>
    <cellStyle name="Input 11 4" xfId="3319" xr:uid="{40D3198C-FC9E-4891-9697-2BF322958A82}"/>
    <cellStyle name="Input 11 5" xfId="3837" xr:uid="{883B2FAA-7402-459F-8FC5-5B4E583B52DC}"/>
    <cellStyle name="Input 11 6" xfId="3228" xr:uid="{DAC5ADD3-ED2D-4A07-B8D8-4768BCEC41BE}"/>
    <cellStyle name="Input 11 7" xfId="3285" xr:uid="{206B496A-B6E2-42C2-AB88-84363C0741F0}"/>
    <cellStyle name="Input 11 8" xfId="3217" xr:uid="{AFBFDA3B-F69B-406C-86D9-A057903FF0C8}"/>
    <cellStyle name="Input 12" xfId="1170" xr:uid="{00000000-0005-0000-0000-0000F2040000}"/>
    <cellStyle name="Input 12 2" xfId="3233" xr:uid="{48640D3A-D705-40CF-AF3B-591137C4920C}"/>
    <cellStyle name="Input 12 3" xfId="3275" xr:uid="{412B7A7B-8EF6-4CFB-8AC3-2077FCCF98D0}"/>
    <cellStyle name="Input 12 4" xfId="3318" xr:uid="{B1B45277-62AA-432C-B645-66384C619087}"/>
    <cellStyle name="Input 12 5" xfId="3290" xr:uid="{A930AF3C-B4CB-4643-BD13-1E28702ABBD9}"/>
    <cellStyle name="Input 12 6" xfId="3229" xr:uid="{757D7606-677C-489C-AC6A-010FDCD3E8E7}"/>
    <cellStyle name="Input 12 7" xfId="3284" xr:uid="{99AD81B3-5797-4E86-AC3D-FB61DF62A78F}"/>
    <cellStyle name="Input 12 8" xfId="3218" xr:uid="{9FFD3424-AD4C-4160-AEC9-CFF2068BF961}"/>
    <cellStyle name="Input 13" xfId="2521" xr:uid="{00000000-0005-0000-0000-0000F3040000}"/>
    <cellStyle name="Input 13 2" xfId="3829" xr:uid="{864FEDF5-E8B3-4C5A-9094-3DB7E210BB37}"/>
    <cellStyle name="Input 13 3" xfId="3915" xr:uid="{9F38C70B-43D7-4649-B982-307E0ADFEC44}"/>
    <cellStyle name="Input 13 4" xfId="2884" xr:uid="{3C3B77FC-8273-453B-8B3B-D283299CC88C}"/>
    <cellStyle name="Input 13 5" xfId="4126" xr:uid="{10B0CC30-10EF-4F1E-AC9B-C89334C2C3A6}"/>
    <cellStyle name="Input 13 6" xfId="4087" xr:uid="{D0163584-AE89-4EAA-98C8-F8C2E4528811}"/>
    <cellStyle name="Input 13 7" xfId="4231" xr:uid="{9ECE97AA-7CE2-4C46-A3BD-08B121B89647}"/>
    <cellStyle name="Input 13 8" xfId="4239" xr:uid="{6A7C14D3-343F-4159-9249-13DB12FC1F60}"/>
    <cellStyle name="Input 14" xfId="2522" xr:uid="{00000000-0005-0000-0000-0000F4040000}"/>
    <cellStyle name="Input 14 2" xfId="3830" xr:uid="{051BA2B2-569C-4A33-81C8-42F3469FD764}"/>
    <cellStyle name="Input 14 3" xfId="3916" xr:uid="{533387EE-B7E6-4CE1-9851-51C191FA3CEE}"/>
    <cellStyle name="Input 14 4" xfId="3998" xr:uid="{1595AD4E-02C2-4C06-8416-C714FF2C5335}"/>
    <cellStyle name="Input 14 5" xfId="4127" xr:uid="{B9AFAB7C-5DCE-414B-9351-010EF0B06E58}"/>
    <cellStyle name="Input 14 6" xfId="4088" xr:uid="{0646F5E7-4ED7-4B6D-8A25-A094DDABE236}"/>
    <cellStyle name="Input 14 7" xfId="4232" xr:uid="{19A9D2EB-7BF7-4580-91A4-630CCAF0375D}"/>
    <cellStyle name="Input 14 8" xfId="4240" xr:uid="{AD69D4AA-1E0C-42E0-8622-874C1DA54BF9}"/>
    <cellStyle name="Input 15" xfId="2523" xr:uid="{00000000-0005-0000-0000-0000F5040000}"/>
    <cellStyle name="Input 15 2" xfId="3831" xr:uid="{4DF144EC-5CC8-4459-B28A-5B16E6033B7A}"/>
    <cellStyle name="Input 15 3" xfId="3917" xr:uid="{239A7C91-0EF7-4480-ABF1-F6980948CF0C}"/>
    <cellStyle name="Input 15 4" xfId="2883" xr:uid="{E235AAAD-034B-4460-A2BA-971FA567F2A6}"/>
    <cellStyle name="Input 15 5" xfId="4128" xr:uid="{34ED8E47-0CCA-4815-BA8B-18F2BC85AF97}"/>
    <cellStyle name="Input 15 6" xfId="4089" xr:uid="{1A159288-EF52-41E9-8DC8-15B8FB9C873E}"/>
    <cellStyle name="Input 15 7" xfId="4233" xr:uid="{1BB53C6A-7A46-4737-ACBA-468B4AD46743}"/>
    <cellStyle name="Input 15 8" xfId="4241" xr:uid="{86EED984-8EE0-4160-AA21-5218F7845B04}"/>
    <cellStyle name="Input 16" xfId="2524" xr:uid="{00000000-0005-0000-0000-0000F6040000}"/>
    <cellStyle name="Input 16 2" xfId="3832" xr:uid="{F60F26F8-CFB9-4178-8418-AB764B8CAAE6}"/>
    <cellStyle name="Input 16 3" xfId="3918" xr:uid="{761FAEC7-73F4-4908-8D0D-ED89E832D1FC}"/>
    <cellStyle name="Input 16 4" xfId="2882" xr:uid="{32CFC9C5-9E0F-4A15-9F0C-96EDAA593377}"/>
    <cellStyle name="Input 16 5" xfId="4129" xr:uid="{A5BE197A-8292-4BF3-A0F6-7AFF9D7D37AC}"/>
    <cellStyle name="Input 16 6" xfId="4194" xr:uid="{D3F0BBC6-6E9C-4965-A7B1-D8C56D41C328}"/>
    <cellStyle name="Input 16 7" xfId="4234" xr:uid="{ECCB9AE4-6372-4594-93D8-9EBEDDED91D2}"/>
    <cellStyle name="Input 16 8" xfId="4242" xr:uid="{43B32D0D-28CF-44B1-84CB-017BE482FB92}"/>
    <cellStyle name="Input 17" xfId="2525" xr:uid="{00000000-0005-0000-0000-0000F7040000}"/>
    <cellStyle name="Input 17 2" xfId="3833" xr:uid="{2A4B48E4-139F-4A73-A71B-9C74D2013A04}"/>
    <cellStyle name="Input 17 3" xfId="3919" xr:uid="{59075D57-2AD2-4FC5-8C3A-7E84E6FA9F4A}"/>
    <cellStyle name="Input 17 4" xfId="2881" xr:uid="{BAC1D315-18CF-4D6E-88A3-05CB8F73CF81}"/>
    <cellStyle name="Input 17 5" xfId="4130" xr:uid="{66D6CE8C-856B-4F38-8DA3-E1C55B4DFB1A}"/>
    <cellStyle name="Input 17 6" xfId="3986" xr:uid="{891352C2-8946-42E3-83E6-84E051B240BD}"/>
    <cellStyle name="Input 17 7" xfId="4235" xr:uid="{0A0CF7C6-7F00-46C9-9AB8-CF507DF50F43}"/>
    <cellStyle name="Input 17 8" xfId="4243" xr:uid="{57E598E4-C777-4F33-9746-90F7138C2C0F}"/>
    <cellStyle name="Input 18" xfId="2526" xr:uid="{00000000-0005-0000-0000-0000F8040000}"/>
    <cellStyle name="Input 18 2" xfId="3834" xr:uid="{55A6F99B-0D79-486C-A500-CC8DA6D8CBDC}"/>
    <cellStyle name="Input 18 3" xfId="3920" xr:uid="{654CD2D2-6528-4493-A291-2F260FB5B055}"/>
    <cellStyle name="Input 18 4" xfId="2880" xr:uid="{580EF45B-3B07-41D4-9B9D-D0DA0E05467C}"/>
    <cellStyle name="Input 18 5" xfId="4131" xr:uid="{AA2D9530-6CBB-4050-95D4-F7129035DE2C}"/>
    <cellStyle name="Input 18 6" xfId="4090" xr:uid="{FA4CDEBC-0BD9-451E-82E8-21065F48E313}"/>
    <cellStyle name="Input 18 7" xfId="4236" xr:uid="{21CB2645-10B7-485C-A1C1-7353EE0EF30F}"/>
    <cellStyle name="Input 18 8" xfId="4244" xr:uid="{7F5DE55E-98C0-4251-8625-68583A0E1886}"/>
    <cellStyle name="Input 19" xfId="2527" xr:uid="{00000000-0005-0000-0000-0000F9040000}"/>
    <cellStyle name="Input 19 2" xfId="3835" xr:uid="{4B68283D-C9F1-4D21-B7D2-1BF8A492202A}"/>
    <cellStyle name="Input 19 3" xfId="3921" xr:uid="{5C170AD9-9D02-4417-A4BA-0B7C5FAE968C}"/>
    <cellStyle name="Input 19 4" xfId="2879" xr:uid="{C1E8B413-667A-4A52-B34D-0111CE165687}"/>
    <cellStyle name="Input 19 5" xfId="4132" xr:uid="{DF05C47E-4D33-4C04-A45F-6788C11F28E1}"/>
    <cellStyle name="Input 19 6" xfId="3875" xr:uid="{093AE42A-932C-4311-8882-48AFB8AC9557}"/>
    <cellStyle name="Input 19 7" xfId="4237" xr:uid="{7CDDBAA7-3948-416C-AF9E-F39412521AA4}"/>
    <cellStyle name="Input 19 8" xfId="4245" xr:uid="{8BCD4AB9-6462-45A2-A42B-96A228BD6FE0}"/>
    <cellStyle name="Input 2" xfId="1171" xr:uid="{00000000-0005-0000-0000-0000FA040000}"/>
    <cellStyle name="Input 2 10" xfId="3219" xr:uid="{71C1E260-CAD9-4800-9246-3561D89C21EB}"/>
    <cellStyle name="Input 2 2" xfId="1172" xr:uid="{00000000-0005-0000-0000-0000FB040000}"/>
    <cellStyle name="Input 2 2 2" xfId="3235" xr:uid="{B5BF2A32-0AC8-41ED-80DE-DE18BE87C8D5}"/>
    <cellStyle name="Input 2 2 3" xfId="3273" xr:uid="{812CB148-1ED9-49DE-9B18-BD29F83FD9F6}"/>
    <cellStyle name="Input 2 2 4" xfId="3316" xr:uid="{AEC0CC40-5098-482D-BE2A-14A6C585EA41}"/>
    <cellStyle name="Input 2 2 5" xfId="3292" xr:uid="{EA75F998-BC15-45CF-88A4-4D3CE6AC1EC5}"/>
    <cellStyle name="Input 2 2 6" xfId="3249" xr:uid="{F5B494D8-ECE9-47B4-B01B-60DEF9BF7ACE}"/>
    <cellStyle name="Input 2 2 7" xfId="3282" xr:uid="{A15D160D-FC56-4E57-ADA9-4D172883717C}"/>
    <cellStyle name="Input 2 2 8" xfId="3220" xr:uid="{243960F9-A3E5-4832-A9D1-45B66E3A865C}"/>
    <cellStyle name="Input 2 3" xfId="1173" xr:uid="{00000000-0005-0000-0000-0000FC040000}"/>
    <cellStyle name="Input 2 3 2" xfId="3236" xr:uid="{C65E223C-8AD5-4C3C-927D-E1C0AE58EEF8}"/>
    <cellStyle name="Input 2 3 3" xfId="3272" xr:uid="{96746B66-C7F4-4AEE-8560-6CFCC47F8827}"/>
    <cellStyle name="Input 2 3 4" xfId="3315" xr:uid="{33383E97-C733-4A74-A669-E84997D9A81B}"/>
    <cellStyle name="Input 2 3 5" xfId="3288" xr:uid="{77C0104D-1E4F-4C67-A43D-E4001333657D}"/>
    <cellStyle name="Input 2 3 6" xfId="3250" xr:uid="{8AD0DBF1-EE8A-4974-B7AC-A0941EA2D6AA}"/>
    <cellStyle name="Input 2 3 7" xfId="2969" xr:uid="{0C170B27-6E0B-4ACF-9EBD-EB1BB6D6ECBA}"/>
    <cellStyle name="Input 2 3 8" xfId="3221" xr:uid="{04D535C3-2659-4528-B017-8652B1395242}"/>
    <cellStyle name="Input 2 4" xfId="3234" xr:uid="{DBE2C480-0ED8-4915-A4A6-E66984180427}"/>
    <cellStyle name="Input 2 5" xfId="3274" xr:uid="{08E3408F-CD19-4FA7-A758-212F8D298E66}"/>
    <cellStyle name="Input 2 6" xfId="3317" xr:uid="{BDF5E522-F389-4006-84E4-A08795AE0B56}"/>
    <cellStyle name="Input 2 7" xfId="3291" xr:uid="{83908B7C-5477-4CCA-9369-7D4FA23780E9}"/>
    <cellStyle name="Input 2 8" xfId="3230" xr:uid="{B07D7E91-66F6-418D-9E48-F13C6F7CD842}"/>
    <cellStyle name="Input 2 9" xfId="3283" xr:uid="{9D55ED78-C49A-43D3-87C5-AD8586D5D97A}"/>
    <cellStyle name="Input 20" xfId="2413" xr:uid="{00000000-0005-0000-0000-0000FD040000}"/>
    <cellStyle name="Input 20 2" xfId="3779" xr:uid="{10DE2A22-6A83-4553-B41A-E6633849EBB3}"/>
    <cellStyle name="Input 20 3" xfId="2758" xr:uid="{76AE9BE6-0AFE-4DF7-9650-C1ED2D800542}"/>
    <cellStyle name="Input 20 4" xfId="2899" xr:uid="{E94A133B-BF2F-44CF-A910-A92D343D5C89}"/>
    <cellStyle name="Input 20 5" xfId="3697" xr:uid="{54AB6800-FAC8-4E22-9C7D-91F363CE322B}"/>
    <cellStyle name="Input 20 6" xfId="4085" xr:uid="{04E79897-D2F0-44F4-A591-8A759A7586FD}"/>
    <cellStyle name="Input 20 7" xfId="3673" xr:uid="{34D39A13-CA05-428E-883C-DD8EEA377DD4}"/>
    <cellStyle name="Input 20 8" xfId="3970" xr:uid="{811E238A-0EA3-48EE-85EA-31E70009FBE9}"/>
    <cellStyle name="Input 3" xfId="1174" xr:uid="{00000000-0005-0000-0000-0000FE040000}"/>
    <cellStyle name="Input 3 10" xfId="4185" xr:uid="{8FB58713-099B-44BC-81AE-D00D21F9BE52}"/>
    <cellStyle name="Input 3 2" xfId="1175" xr:uid="{00000000-0005-0000-0000-0000FF040000}"/>
    <cellStyle name="Input 3 2 2" xfId="3238" xr:uid="{7C115723-6F50-4F8C-84C1-A9780613D767}"/>
    <cellStyle name="Input 3 2 3" xfId="3270" xr:uid="{23195DE0-194D-41BB-BB9D-9F612A5B02FA}"/>
    <cellStyle name="Input 3 2 4" xfId="3314" xr:uid="{9FE4BEAF-4AB4-45BE-8B7E-B54DC9790375}"/>
    <cellStyle name="Input 3 2 5" xfId="3764" xr:uid="{0400BD8B-4B7C-4733-B1FA-035738F655B0}"/>
    <cellStyle name="Input 3 2 6" xfId="3678" xr:uid="{DDF55E98-641F-4548-BB29-3500A53BFF02}"/>
    <cellStyle name="Input 3 2 7" xfId="3281" xr:uid="{56379D07-E0FE-4283-B4D0-866A2D7B7D00}"/>
    <cellStyle name="Input 3 2 8" xfId="4238" xr:uid="{DB9A4961-4790-4708-B0BB-A69B9B858923}"/>
    <cellStyle name="Input 3 3" xfId="1176" xr:uid="{00000000-0005-0000-0000-000000050000}"/>
    <cellStyle name="Input 3 3 2" xfId="3239" xr:uid="{370BB2D8-A265-4A74-9626-AB886C86288E}"/>
    <cellStyle name="Input 3 3 3" xfId="3269" xr:uid="{1A652027-4569-476E-B4CE-6F995B3BE612}"/>
    <cellStyle name="Input 3 3 4" xfId="3311" xr:uid="{EFA292A8-B64D-4B54-B80C-2F2045DA9582}"/>
    <cellStyle name="Input 3 3 5" xfId="3838" xr:uid="{435F972A-8685-4B35-ADAB-1DC1F51A921B}"/>
    <cellStyle name="Input 3 3 6" xfId="3252" xr:uid="{6A60B0B3-5FB6-4BDC-AC60-DE03FB895DDF}"/>
    <cellStyle name="Input 3 3 7" xfId="3280" xr:uid="{7CB9AD59-C89C-41DE-A40E-5ABAF03961E4}"/>
    <cellStyle name="Input 3 3 8" xfId="3222" xr:uid="{7F562E1D-432E-49F1-A5AD-A597C07D04B8}"/>
    <cellStyle name="Input 3 4" xfId="3237" xr:uid="{B6554AAD-AC30-43C4-B568-34D4E0224951}"/>
    <cellStyle name="Input 3 5" xfId="3271" xr:uid="{EA68A536-25FF-4770-983F-0B520EB12595}"/>
    <cellStyle name="Input 3 6" xfId="3781" xr:uid="{9795DCCB-BE3E-4969-A408-B5E3F6B10271}"/>
    <cellStyle name="Input 3 7" xfId="3667" xr:uid="{A850B432-6F8D-414F-A24C-F9DB2E92A513}"/>
    <cellStyle name="Input 3 8" xfId="3251" xr:uid="{57D857F5-E485-4CF7-93DB-04AA0B925809}"/>
    <cellStyle name="Input 3 9" xfId="4091" xr:uid="{0337DF41-AA65-4A9B-99F3-2922DC2477F5}"/>
    <cellStyle name="Input 4" xfId="1177" xr:uid="{00000000-0005-0000-0000-000001050000}"/>
    <cellStyle name="Input 4 2" xfId="1178" xr:uid="{00000000-0005-0000-0000-000002050000}"/>
    <cellStyle name="Input 4 2 2" xfId="3241" xr:uid="{38DA9524-2EF6-4371-88D7-363E039A1B45}"/>
    <cellStyle name="Input 4 2 3" xfId="3267" xr:uid="{57D4501E-D77E-45EE-9D08-42E23627323D}"/>
    <cellStyle name="Input 4 2 4" xfId="3309" xr:uid="{63C3B681-0969-402A-9DC6-D629F018BA94}"/>
    <cellStyle name="Input 4 2 5" xfId="3294" xr:uid="{6C47D246-777A-4D5D-8601-662CCFD4D6C2}"/>
    <cellStyle name="Input 4 2 6" xfId="3254" xr:uid="{7E174C95-A84B-49FB-89CE-CD724DE5F596}"/>
    <cellStyle name="Input 4 2 7" xfId="2878" xr:uid="{03713E61-DC76-4FF1-8948-2C4D7F23B65E}"/>
    <cellStyle name="Input 4 2 8" xfId="3224" xr:uid="{3646BBBE-CC41-4096-AE2E-92A235AEBFBF}"/>
    <cellStyle name="Input 4 3" xfId="3240" xr:uid="{061E5A52-EA49-41DA-B4B4-E5323D3EB817}"/>
    <cellStyle name="Input 4 4" xfId="3268" xr:uid="{02D37F3F-61FC-45AD-B24C-9D801572CAD9}"/>
    <cellStyle name="Input 4 5" xfId="3310" xr:uid="{0C4F6955-2D8B-4B4C-91AF-43DC00FFC27F}"/>
    <cellStyle name="Input 4 6" xfId="3293" xr:uid="{2C90DB56-00C5-44DA-BA45-E3B429571FE4}"/>
    <cellStyle name="Input 4 7" xfId="3253" xr:uid="{AEF5281D-BE4F-42E9-BEEA-29D84EEE4272}"/>
    <cellStyle name="Input 4 8" xfId="3279" xr:uid="{86685E70-1459-4482-8E91-8C1EA70005E1}"/>
    <cellStyle name="Input 4 9" xfId="3223" xr:uid="{E4F3712F-07BD-45CA-9811-05DF06C78BBB}"/>
    <cellStyle name="Input 5" xfId="1179" xr:uid="{00000000-0005-0000-0000-000003050000}"/>
    <cellStyle name="Input 5 2" xfId="1180" xr:uid="{00000000-0005-0000-0000-000004050000}"/>
    <cellStyle name="Input 5 2 2" xfId="3243" xr:uid="{4A7FC6D6-46DD-411E-9079-8E01EF3A3EA3}"/>
    <cellStyle name="Input 5 2 3" xfId="3265" xr:uid="{F1FED67A-D08C-4088-8820-9968E67C766E}"/>
    <cellStyle name="Input 5 2 4" xfId="3307" xr:uid="{54B27E90-4DA4-437A-88F0-1D63C92FFD3E}"/>
    <cellStyle name="Input 5 2 5" xfId="3296" xr:uid="{B5B102AB-F01F-40EE-B400-07F7FEC36036}"/>
    <cellStyle name="Input 5 2 6" xfId="3256" xr:uid="{6A06E650-4D5A-4122-B113-1BF37D71E906}"/>
    <cellStyle name="Input 5 2 7" xfId="4214" xr:uid="{6B6A1429-DAE4-4CA6-AAE8-3B290BFDE70C}"/>
    <cellStyle name="Input 5 2 8" xfId="3225" xr:uid="{BB91138F-2290-4C58-8075-0480C588A47E}"/>
    <cellStyle name="Input 5 3" xfId="3242" xr:uid="{EFEFD0B5-9A5F-4705-85FF-77F96F87AE9E}"/>
    <cellStyle name="Input 5 4" xfId="3266" xr:uid="{4252265B-856A-4834-A719-FF49259F6979}"/>
    <cellStyle name="Input 5 5" xfId="3308" xr:uid="{C35EB51D-4016-4545-B169-7E3F1F5FD325}"/>
    <cellStyle name="Input 5 6" xfId="3295" xr:uid="{3DB24915-E6CA-4682-88EE-97C9F7660F17}"/>
    <cellStyle name="Input 5 7" xfId="3255" xr:uid="{F32B923E-7D23-4C01-815C-0F15C333EF92}"/>
    <cellStyle name="Input 5 8" xfId="2707" xr:uid="{AB14E148-02F5-4902-850A-E8D6760F7EDA}"/>
    <cellStyle name="Input 5 9" xfId="3882" xr:uid="{671ACDDC-8E75-4556-B74E-0621C553CE7F}"/>
    <cellStyle name="Input 6" xfId="1181" xr:uid="{00000000-0005-0000-0000-000005050000}"/>
    <cellStyle name="Input 6 2" xfId="1182" xr:uid="{00000000-0005-0000-0000-000006050000}"/>
    <cellStyle name="Input 6 2 2" xfId="3245" xr:uid="{ED5B2038-37EA-4A85-8D83-71D8A37D9097}"/>
    <cellStyle name="Input 6 2 3" xfId="3264" xr:uid="{943FB0E5-95C6-4C52-B625-3FEFE6B7DE34}"/>
    <cellStyle name="Input 6 2 4" xfId="3305" xr:uid="{1D9993E9-E365-48D0-BB42-19E0ECF4F804}"/>
    <cellStyle name="Input 6 2 5" xfId="4019" xr:uid="{97FC22D9-4BC8-4B29-8DC8-7ACDBB60C58F}"/>
    <cellStyle name="Input 6 2 6" xfId="3258" xr:uid="{F58EF673-7CE0-4FB8-801B-4D128EAAB823}"/>
    <cellStyle name="Input 6 2 7" xfId="4018" xr:uid="{947640D6-7D49-4CFB-BE28-5688344F4367}"/>
    <cellStyle name="Input 6 2 8" xfId="3895" xr:uid="{A3C3CDF7-553B-4C10-B32A-1164DF8A112C}"/>
    <cellStyle name="Input 6 3" xfId="3244" xr:uid="{7186910C-CE7B-49BE-B58C-C7B6ECFE9F08}"/>
    <cellStyle name="Input 6 4" xfId="3780" xr:uid="{B85B3D09-F1A3-4A54-B77F-5CDBD771A15B}"/>
    <cellStyle name="Input 6 5" xfId="3306" xr:uid="{BCA75291-7A03-449B-A10C-661384D2C3F0}"/>
    <cellStyle name="Input 6 6" xfId="3297" xr:uid="{B6EEB9F3-D84F-4C0C-A37F-E907D9451150}"/>
    <cellStyle name="Input 6 7" xfId="3257" xr:uid="{4E0D4A95-2A23-48E4-8A9A-C2A50CA5EBA6}"/>
    <cellStyle name="Input 6 8" xfId="2779" xr:uid="{35B43E06-6289-4C6F-B3DF-2593C91F36EC}"/>
    <cellStyle name="Input 6 9" xfId="2942" xr:uid="{E9222D60-FB9D-43F8-93B2-48AAFED85202}"/>
    <cellStyle name="Input 7" xfId="1183" xr:uid="{00000000-0005-0000-0000-000007050000}"/>
    <cellStyle name="Input 7 2" xfId="3246" xr:uid="{51825872-A127-4B94-9ED1-A8282CF407A1}"/>
    <cellStyle name="Input 7 3" xfId="3263" xr:uid="{BEA3E25C-4656-4403-8229-4EA2E5810445}"/>
    <cellStyle name="Input 7 4" xfId="3914" xr:uid="{DF35453B-BE48-4D1D-A851-CDFDF9DD122E}"/>
    <cellStyle name="Input 7 5" xfId="3298" xr:uid="{3D3F893D-1FCA-44FE-875F-C39918C13545}"/>
    <cellStyle name="Input 7 6" xfId="2898" xr:uid="{F4D0E19B-0160-4B2C-B2D7-C22AAA88F3F1}"/>
    <cellStyle name="Input 7 7" xfId="3836" xr:uid="{A4571904-5B6D-423B-B44D-F9CFD64FAF40}"/>
    <cellStyle name="Input 7 8" xfId="3226" xr:uid="{29A50F9E-D5FD-4327-A450-354BB07028F8}"/>
    <cellStyle name="Input 8" xfId="1184" xr:uid="{00000000-0005-0000-0000-000008050000}"/>
    <cellStyle name="Input 8 2" xfId="3247" xr:uid="{C6CCF1A2-D29A-4819-9DEA-FAB41746AB1D}"/>
    <cellStyle name="Input 8 3" xfId="3262" xr:uid="{89FC058E-3056-44DA-9410-B0A3CFB3F163}"/>
    <cellStyle name="Input 8 4" xfId="3304" xr:uid="{B672D15F-DBE9-454A-9276-9C09B52D93E6}"/>
    <cellStyle name="Input 8 5" xfId="3299" xr:uid="{7CB0D228-DDC9-439E-B06F-4ECC53F23346}"/>
    <cellStyle name="Input 8 6" xfId="4125" xr:uid="{F13BCE00-251B-4DD8-864F-078EB55D7504}"/>
    <cellStyle name="Input 8 7" xfId="3278" xr:uid="{099DAF90-3ACD-4DEF-991C-82FB983EBFED}"/>
    <cellStyle name="Input 8 8" xfId="3227" xr:uid="{B9B097DC-F8A1-4443-9388-9028539966FA}"/>
    <cellStyle name="Input 9" xfId="1185" xr:uid="{00000000-0005-0000-0000-000009050000}"/>
    <cellStyle name="Input 9 2" xfId="3248" xr:uid="{41E05D4D-65C4-4001-AB07-EE6C5C1554E7}"/>
    <cellStyle name="Input 9 3" xfId="3261" xr:uid="{DB719629-F76A-4C3A-961D-EBDA15D4E388}"/>
    <cellStyle name="Input 9 4" xfId="3303" xr:uid="{D7F79531-C2FA-4D51-81F4-9EC8DC16AF9C}"/>
    <cellStyle name="Input 9 5" xfId="3300" xr:uid="{88F4D70C-F57B-4DE3-B74F-86CD79DF228D}"/>
    <cellStyle name="Input 9 6" xfId="3259" xr:uid="{8449CFC1-F3CB-45F7-9256-1D9BCAA8FFAF}"/>
    <cellStyle name="Input 9 7" xfId="4002" xr:uid="{B8AA2487-A72E-456B-A04E-CBC0B0E8FD17}"/>
    <cellStyle name="Input 9 8" xfId="3260" xr:uid="{0A559BE6-394E-4DCC-A428-C41175058A8E}"/>
    <cellStyle name="Komma_DACE" xfId="1186" xr:uid="{00000000-0005-0000-0000-00000A050000}"/>
    <cellStyle name="KPMG Heading 1" xfId="1187" xr:uid="{00000000-0005-0000-0000-00000B050000}"/>
    <cellStyle name="KPMG Heading 2" xfId="1188" xr:uid="{00000000-0005-0000-0000-00000C050000}"/>
    <cellStyle name="KPMG Heading 3" xfId="1189" xr:uid="{00000000-0005-0000-0000-00000D050000}"/>
    <cellStyle name="KPMG Heading 4" xfId="1190" xr:uid="{00000000-0005-0000-0000-00000E050000}"/>
    <cellStyle name="KPMG Normal" xfId="1191" xr:uid="{00000000-0005-0000-0000-00000F050000}"/>
    <cellStyle name="KPMG Normal Text" xfId="1192" xr:uid="{00000000-0005-0000-0000-000010050000}"/>
    <cellStyle name="Lien hypertexte_BP05ff. QI CS Brakes vP05 comp." xfId="1193" xr:uid="{00000000-0005-0000-0000-000011050000}"/>
    <cellStyle name="Link Currency (0)" xfId="1194" xr:uid="{00000000-0005-0000-0000-000012050000}"/>
    <cellStyle name="Link Currency (2)" xfId="1195" xr:uid="{00000000-0005-0000-0000-000013050000}"/>
    <cellStyle name="Link Units (0)" xfId="1196" xr:uid="{00000000-0005-0000-0000-000014050000}"/>
    <cellStyle name="Link Units (1)" xfId="1197" xr:uid="{00000000-0005-0000-0000-000015050000}"/>
    <cellStyle name="Link Units (2)" xfId="1198" xr:uid="{00000000-0005-0000-0000-000016050000}"/>
    <cellStyle name="Linked Cell 10" xfId="1199" xr:uid="{00000000-0005-0000-0000-000017050000}"/>
    <cellStyle name="Linked Cell 11" xfId="1200" xr:uid="{00000000-0005-0000-0000-000018050000}"/>
    <cellStyle name="Linked Cell 12" xfId="1201" xr:uid="{00000000-0005-0000-0000-000019050000}"/>
    <cellStyle name="Linked Cell 13" xfId="2414" xr:uid="{00000000-0005-0000-0000-00001A050000}"/>
    <cellStyle name="Linked Cell 2" xfId="1202" xr:uid="{00000000-0005-0000-0000-00001B050000}"/>
    <cellStyle name="Linked Cell 2 2" xfId="1203" xr:uid="{00000000-0005-0000-0000-00001C050000}"/>
    <cellStyle name="Linked Cell 2 3" xfId="1204" xr:uid="{00000000-0005-0000-0000-00001D050000}"/>
    <cellStyle name="Linked Cell 3" xfId="1205" xr:uid="{00000000-0005-0000-0000-00001E050000}"/>
    <cellStyle name="Linked Cell 3 2" xfId="1206" xr:uid="{00000000-0005-0000-0000-00001F050000}"/>
    <cellStyle name="Linked Cell 3 3" xfId="1207" xr:uid="{00000000-0005-0000-0000-000020050000}"/>
    <cellStyle name="Linked Cell 4" xfId="1208" xr:uid="{00000000-0005-0000-0000-000021050000}"/>
    <cellStyle name="Linked Cell 4 2" xfId="1209" xr:uid="{00000000-0005-0000-0000-000022050000}"/>
    <cellStyle name="Linked Cell 5" xfId="1210" xr:uid="{00000000-0005-0000-0000-000023050000}"/>
    <cellStyle name="Linked Cell 5 2" xfId="1211" xr:uid="{00000000-0005-0000-0000-000024050000}"/>
    <cellStyle name="Linked Cell 6" xfId="1212" xr:uid="{00000000-0005-0000-0000-000025050000}"/>
    <cellStyle name="Linked Cell 7" xfId="1213" xr:uid="{00000000-0005-0000-0000-000026050000}"/>
    <cellStyle name="Linked Cell 8" xfId="1214" xr:uid="{00000000-0005-0000-0000-000027050000}"/>
    <cellStyle name="Linked Cell 9" xfId="1215" xr:uid="{00000000-0005-0000-0000-000028050000}"/>
    <cellStyle name="Miglia - Stile1" xfId="1216" xr:uid="{00000000-0005-0000-0000-000029050000}"/>
    <cellStyle name="Miglia - Stile2" xfId="1217" xr:uid="{00000000-0005-0000-0000-00002A050000}"/>
    <cellStyle name="Miglia - Stile3" xfId="1218" xr:uid="{00000000-0005-0000-0000-00002B050000}"/>
    <cellStyle name="Miglia - Stile4" xfId="1219" xr:uid="{00000000-0005-0000-0000-00002C050000}"/>
    <cellStyle name="Miglia - Stile5" xfId="1220" xr:uid="{00000000-0005-0000-0000-00002D050000}"/>
    <cellStyle name="Migliaia (0)" xfId="1221" xr:uid="{00000000-0005-0000-0000-00002E050000}"/>
    <cellStyle name="Milliers [0]_ACSAS" xfId="1222" xr:uid="{00000000-0005-0000-0000-00002F050000}"/>
    <cellStyle name="Milliers_ACSAS" xfId="1223" xr:uid="{00000000-0005-0000-0000-000030050000}"/>
    <cellStyle name="Model" xfId="1224" xr:uid="{00000000-0005-0000-0000-000031050000}"/>
    <cellStyle name="Monétaire [0]_ACSAS" xfId="1225" xr:uid="{00000000-0005-0000-0000-000032050000}"/>
    <cellStyle name="Monétaire_ACSAS" xfId="1226" xr:uid="{00000000-0005-0000-0000-000033050000}"/>
    <cellStyle name="Mon้taire [0]_AR1194" xfId="1227" xr:uid="{00000000-0005-0000-0000-000034050000}"/>
    <cellStyle name="Mon้taire_AR1194" xfId="1228" xr:uid="{00000000-0005-0000-0000-000035050000}"/>
    <cellStyle name="n" xfId="1229" xr:uid="{00000000-0005-0000-0000-000036050000}"/>
    <cellStyle name="Neutral 10" xfId="1230" xr:uid="{00000000-0005-0000-0000-000037050000}"/>
    <cellStyle name="Neutral 11" xfId="1231" xr:uid="{00000000-0005-0000-0000-000038050000}"/>
    <cellStyle name="Neutral 12" xfId="1232" xr:uid="{00000000-0005-0000-0000-000039050000}"/>
    <cellStyle name="Neutral 13" xfId="2415" xr:uid="{00000000-0005-0000-0000-00003A050000}"/>
    <cellStyle name="Neutral 2" xfId="1233" xr:uid="{00000000-0005-0000-0000-00003B050000}"/>
    <cellStyle name="Neutral 2 2" xfId="1234" xr:uid="{00000000-0005-0000-0000-00003C050000}"/>
    <cellStyle name="Neutral 2 3" xfId="1235" xr:uid="{00000000-0005-0000-0000-00003D050000}"/>
    <cellStyle name="Neutral 3" xfId="1236" xr:uid="{00000000-0005-0000-0000-00003E050000}"/>
    <cellStyle name="Neutral 3 2" xfId="1237" xr:uid="{00000000-0005-0000-0000-00003F050000}"/>
    <cellStyle name="Neutral 3 3" xfId="1238" xr:uid="{00000000-0005-0000-0000-000040050000}"/>
    <cellStyle name="Neutral 4" xfId="1239" xr:uid="{00000000-0005-0000-0000-000041050000}"/>
    <cellStyle name="Neutral 4 2" xfId="1240" xr:uid="{00000000-0005-0000-0000-000042050000}"/>
    <cellStyle name="Neutral 5" xfId="1241" xr:uid="{00000000-0005-0000-0000-000043050000}"/>
    <cellStyle name="Neutral 5 2" xfId="1242" xr:uid="{00000000-0005-0000-0000-000044050000}"/>
    <cellStyle name="Neutral 6" xfId="1243" xr:uid="{00000000-0005-0000-0000-000045050000}"/>
    <cellStyle name="Neutral 7" xfId="1244" xr:uid="{00000000-0005-0000-0000-000046050000}"/>
    <cellStyle name="Neutral 8" xfId="1245" xr:uid="{00000000-0005-0000-0000-000047050000}"/>
    <cellStyle name="Neutral 9" xfId="1246" xr:uid="{00000000-0005-0000-0000-000048050000}"/>
    <cellStyle name="no dec" xfId="1247" xr:uid="{00000000-0005-0000-0000-000049050000}"/>
    <cellStyle name="no dec 2" xfId="1248" xr:uid="{00000000-0005-0000-0000-00004A050000}"/>
    <cellStyle name="no dec 3" xfId="1249" xr:uid="{00000000-0005-0000-0000-00004B050000}"/>
    <cellStyle name="no dec 4" xfId="1250" xr:uid="{00000000-0005-0000-0000-00004C050000}"/>
    <cellStyle name="no dec 5" xfId="1251" xr:uid="{00000000-0005-0000-0000-00004D050000}"/>
    <cellStyle name="no dec_R1_Q4'51" xfId="2528" xr:uid="{00000000-0005-0000-0000-00004E050000}"/>
    <cellStyle name="Normal" xfId="0" builtinId="0"/>
    <cellStyle name="Normal - Stile6" xfId="1252" xr:uid="{00000000-0005-0000-0000-000050050000}"/>
    <cellStyle name="Normal - Stile7" xfId="1253" xr:uid="{00000000-0005-0000-0000-000051050000}"/>
    <cellStyle name="Normal - Stile8" xfId="1254" xr:uid="{00000000-0005-0000-0000-000052050000}"/>
    <cellStyle name="Normal - Style1" xfId="1255" xr:uid="{00000000-0005-0000-0000-000053050000}"/>
    <cellStyle name="Normal - Style1 2" xfId="1256" xr:uid="{00000000-0005-0000-0000-000054050000}"/>
    <cellStyle name="Normal - Style1 2 2" xfId="1257" xr:uid="{00000000-0005-0000-0000-000055050000}"/>
    <cellStyle name="Normal - Style1 2 2 2" xfId="1258" xr:uid="{00000000-0005-0000-0000-000056050000}"/>
    <cellStyle name="Normal - Style1 3" xfId="1259" xr:uid="{00000000-0005-0000-0000-000057050000}"/>
    <cellStyle name="Normal - Style1 3 2" xfId="1260" xr:uid="{00000000-0005-0000-0000-000058050000}"/>
    <cellStyle name="Normal - Style1 4" xfId="1261" xr:uid="{00000000-0005-0000-0000-000059050000}"/>
    <cellStyle name="Normal - Style1 4 2" xfId="1262" xr:uid="{00000000-0005-0000-0000-00005A050000}"/>
    <cellStyle name="Normal - Style1 5" xfId="1263" xr:uid="{00000000-0005-0000-0000-00005B050000}"/>
    <cellStyle name="Normal - Style1 5 2" xfId="1264" xr:uid="{00000000-0005-0000-0000-00005C050000}"/>
    <cellStyle name="Normal - Style1 6" xfId="1265" xr:uid="{00000000-0005-0000-0000-00005D050000}"/>
    <cellStyle name="Normal - Style1 6 2" xfId="1266" xr:uid="{00000000-0005-0000-0000-00005E050000}"/>
    <cellStyle name="Normal - Style1 7" xfId="1267" xr:uid="{00000000-0005-0000-0000-00005F050000}"/>
    <cellStyle name="Normal - Style1 7 2" xfId="1268" xr:uid="{00000000-0005-0000-0000-000060050000}"/>
    <cellStyle name="Normal - Style1 8" xfId="1269" xr:uid="{00000000-0005-0000-0000-000061050000}"/>
    <cellStyle name="Normal - Style1 8 2" xfId="1270" xr:uid="{00000000-0005-0000-0000-000062050000}"/>
    <cellStyle name="Normal - Style1 9" xfId="1271" xr:uid="{00000000-0005-0000-0000-000063050000}"/>
    <cellStyle name="Normal - Style1_INEC_Q4'53_TOP-PER AUDIT" xfId="1272" xr:uid="{00000000-0005-0000-0000-000064050000}"/>
    <cellStyle name="Normal - Style5" xfId="1273" xr:uid="{00000000-0005-0000-0000-000065050000}"/>
    <cellStyle name="Normal 10" xfId="1274" xr:uid="{00000000-0005-0000-0000-000066050000}"/>
    <cellStyle name="Normal 10 2" xfId="1275" xr:uid="{00000000-0005-0000-0000-000067050000}"/>
    <cellStyle name="Normal 10 2 3" xfId="1276" xr:uid="{00000000-0005-0000-0000-000068050000}"/>
    <cellStyle name="Normal 10 3" xfId="1277" xr:uid="{00000000-0005-0000-0000-000069050000}"/>
    <cellStyle name="Normal 10 3 2" xfId="1278" xr:uid="{00000000-0005-0000-0000-00006A050000}"/>
    <cellStyle name="Normal 10 4" xfId="1279" xr:uid="{00000000-0005-0000-0000-00006B050000}"/>
    <cellStyle name="Normal 10 5" xfId="1280" xr:uid="{00000000-0005-0000-0000-00006C050000}"/>
    <cellStyle name="Normal 10 6" xfId="2700" xr:uid="{00000000-0005-0000-0000-00006D050000}"/>
    <cellStyle name="Normal 10 7" xfId="1281" xr:uid="{00000000-0005-0000-0000-00006E050000}"/>
    <cellStyle name="Normal 11" xfId="1282" xr:uid="{00000000-0005-0000-0000-00006F050000}"/>
    <cellStyle name="Normal 11 2" xfId="1283" xr:uid="{00000000-0005-0000-0000-000070050000}"/>
    <cellStyle name="Normal 11 2 2" xfId="1284" xr:uid="{00000000-0005-0000-0000-000071050000}"/>
    <cellStyle name="Normal 11 2 3" xfId="1285" xr:uid="{00000000-0005-0000-0000-000072050000}"/>
    <cellStyle name="Normal 11 3" xfId="1286" xr:uid="{00000000-0005-0000-0000-000073050000}"/>
    <cellStyle name="Normal 12" xfId="1287" xr:uid="{00000000-0005-0000-0000-000074050000}"/>
    <cellStyle name="Normal 12 2" xfId="1288" xr:uid="{00000000-0005-0000-0000-000075050000}"/>
    <cellStyle name="Normal 13" xfId="1289" xr:uid="{00000000-0005-0000-0000-000076050000}"/>
    <cellStyle name="Normal 13 2" xfId="1290" xr:uid="{00000000-0005-0000-0000-000077050000}"/>
    <cellStyle name="Normal 13 2 2" xfId="3287" xr:uid="{217BE939-A6A3-41A5-BA8F-A177CA0B0245}"/>
    <cellStyle name="Normal 14" xfId="1291" xr:uid="{00000000-0005-0000-0000-000078050000}"/>
    <cellStyle name="Normal 14 2" xfId="1292" xr:uid="{00000000-0005-0000-0000-000079050000}"/>
    <cellStyle name="Normal 15" xfId="1293" xr:uid="{00000000-0005-0000-0000-00007A050000}"/>
    <cellStyle name="Normal 15 2" xfId="1294" xr:uid="{00000000-0005-0000-0000-00007B050000}"/>
    <cellStyle name="Normal 16" xfId="1295" xr:uid="{00000000-0005-0000-0000-00007C050000}"/>
    <cellStyle name="Normal 16 2" xfId="1296" xr:uid="{00000000-0005-0000-0000-00007D050000}"/>
    <cellStyle name="Normal 17" xfId="1297" xr:uid="{00000000-0005-0000-0000-00007E050000}"/>
    <cellStyle name="Normal 17 2" xfId="1298" xr:uid="{00000000-0005-0000-0000-00007F050000}"/>
    <cellStyle name="Normal 17 2 2" xfId="1299" xr:uid="{00000000-0005-0000-0000-000080050000}"/>
    <cellStyle name="Normal 17 3" xfId="1300" xr:uid="{00000000-0005-0000-0000-000081050000}"/>
    <cellStyle name="Normal 18" xfId="1301" xr:uid="{00000000-0005-0000-0000-000082050000}"/>
    <cellStyle name="Normal 18 2" xfId="2529" xr:uid="{00000000-0005-0000-0000-000083050000}"/>
    <cellStyle name="Normal 19" xfId="1302" xr:uid="{00000000-0005-0000-0000-000084050000}"/>
    <cellStyle name="Normal 19 2" xfId="1303" xr:uid="{00000000-0005-0000-0000-000085050000}"/>
    <cellStyle name="Normal 19 2 2" xfId="2530" xr:uid="{00000000-0005-0000-0000-000086050000}"/>
    <cellStyle name="Normal 19 3" xfId="1304" xr:uid="{00000000-0005-0000-0000-000087050000}"/>
    <cellStyle name="Normal 19 3 2" xfId="2416" xr:uid="{00000000-0005-0000-0000-000088050000}"/>
    <cellStyle name="Normal 2" xfId="6" xr:uid="{00000000-0005-0000-0000-000089050000}"/>
    <cellStyle name="Normal 2 10" xfId="1306" xr:uid="{00000000-0005-0000-0000-00008A050000}"/>
    <cellStyle name="Normal 2 11" xfId="1307" xr:uid="{00000000-0005-0000-0000-00008B050000}"/>
    <cellStyle name="Normal 2 12" xfId="1308" xr:uid="{00000000-0005-0000-0000-00008C050000}"/>
    <cellStyle name="Normal 2 13" xfId="1309" xr:uid="{00000000-0005-0000-0000-00008D050000}"/>
    <cellStyle name="Normal 2 14" xfId="1310" xr:uid="{00000000-0005-0000-0000-00008E050000}"/>
    <cellStyle name="Normal 2 15" xfId="1311" xr:uid="{00000000-0005-0000-0000-00008F050000}"/>
    <cellStyle name="Normal 2 15 2" xfId="1312" xr:uid="{00000000-0005-0000-0000-000090050000}"/>
    <cellStyle name="Normal 2 16" xfId="1313" xr:uid="{00000000-0005-0000-0000-000091050000}"/>
    <cellStyle name="Normal 2 16 2" xfId="1314" xr:uid="{00000000-0005-0000-0000-000092050000}"/>
    <cellStyle name="Normal 2 17" xfId="1315" xr:uid="{00000000-0005-0000-0000-000093050000}"/>
    <cellStyle name="Normal 2 17 2" xfId="1316" xr:uid="{00000000-0005-0000-0000-000094050000}"/>
    <cellStyle name="Normal 2 18" xfId="1317" xr:uid="{00000000-0005-0000-0000-000095050000}"/>
    <cellStyle name="Normal 2 18 2" xfId="1318" xr:uid="{00000000-0005-0000-0000-000096050000}"/>
    <cellStyle name="Normal 2 19" xfId="1319" xr:uid="{00000000-0005-0000-0000-000097050000}"/>
    <cellStyle name="Normal 2 19 2" xfId="1320" xr:uid="{00000000-0005-0000-0000-000098050000}"/>
    <cellStyle name="Normal 2 2" xfId="8" xr:uid="{00000000-0005-0000-0000-000099050000}"/>
    <cellStyle name="Normal 2 2 2" xfId="1322" xr:uid="{00000000-0005-0000-0000-00009A050000}"/>
    <cellStyle name="Normal 2 2 2 2" xfId="1323" xr:uid="{00000000-0005-0000-0000-00009B050000}"/>
    <cellStyle name="Normal 2 2 3" xfId="1324" xr:uid="{00000000-0005-0000-0000-00009C050000}"/>
    <cellStyle name="Normal 2 2 3 2" xfId="2531" xr:uid="{00000000-0005-0000-0000-00009D050000}"/>
    <cellStyle name="Normal 2 2 4" xfId="1325" xr:uid="{00000000-0005-0000-0000-00009E050000}"/>
    <cellStyle name="Normal 2 2 4 2" xfId="1326" xr:uid="{00000000-0005-0000-0000-00009F050000}"/>
    <cellStyle name="Normal 2 2 5" xfId="1327" xr:uid="{00000000-0005-0000-0000-0000A0050000}"/>
    <cellStyle name="Normal 2 2 6" xfId="1321" xr:uid="{00000000-0005-0000-0000-0000A1050000}"/>
    <cellStyle name="Normal 2 2 9" xfId="2532" xr:uid="{00000000-0005-0000-0000-0000A2050000}"/>
    <cellStyle name="Normal 2 20" xfId="1328" xr:uid="{00000000-0005-0000-0000-0000A3050000}"/>
    <cellStyle name="Normal 2 20 2" xfId="1329" xr:uid="{00000000-0005-0000-0000-0000A4050000}"/>
    <cellStyle name="Normal 2 21" xfId="1330" xr:uid="{00000000-0005-0000-0000-0000A5050000}"/>
    <cellStyle name="Normal 2 22" xfId="1331" xr:uid="{00000000-0005-0000-0000-0000A6050000}"/>
    <cellStyle name="Normal 2 23" xfId="1332" xr:uid="{00000000-0005-0000-0000-0000A7050000}"/>
    <cellStyle name="Normal 2 24" xfId="1333" xr:uid="{00000000-0005-0000-0000-0000A8050000}"/>
    <cellStyle name="Normal 2 25" xfId="1334" xr:uid="{00000000-0005-0000-0000-0000A9050000}"/>
    <cellStyle name="Normal 2 26" xfId="1335" xr:uid="{00000000-0005-0000-0000-0000AA050000}"/>
    <cellStyle name="Normal 2 27" xfId="1336" xr:uid="{00000000-0005-0000-0000-0000AB050000}"/>
    <cellStyle name="Normal 2 28" xfId="1337" xr:uid="{00000000-0005-0000-0000-0000AC050000}"/>
    <cellStyle name="Normal 2 29" xfId="1338" xr:uid="{00000000-0005-0000-0000-0000AD050000}"/>
    <cellStyle name="Normal 2 29 2" xfId="1339" xr:uid="{00000000-0005-0000-0000-0000AE050000}"/>
    <cellStyle name="Normal 2 29 2 2" xfId="1340" xr:uid="{00000000-0005-0000-0000-0000AF050000}"/>
    <cellStyle name="Normal 2 29 2 3" xfId="3301" xr:uid="{7C375988-A7A6-4CFA-9606-7E64DD0EC615}"/>
    <cellStyle name="Normal 2 29 3" xfId="1341" xr:uid="{00000000-0005-0000-0000-0000B0050000}"/>
    <cellStyle name="Normal 2 29 3 2" xfId="3302" xr:uid="{A17DEDA8-8952-41EE-B4F4-52B4B3257ABF}"/>
    <cellStyle name="Normal 2 3" xfId="1342" xr:uid="{00000000-0005-0000-0000-0000B1050000}"/>
    <cellStyle name="Normal 2 3 2" xfId="1343" xr:uid="{00000000-0005-0000-0000-0000B2050000}"/>
    <cellStyle name="Normal 2 3 2 2" xfId="2533" xr:uid="{00000000-0005-0000-0000-0000B3050000}"/>
    <cellStyle name="Normal 2 3 2 2 2" xfId="3839" xr:uid="{46260BDA-C4EF-4FB2-B7D3-21C0C2AF8B5C}"/>
    <cellStyle name="Normal 2 3 3" xfId="1344" xr:uid="{00000000-0005-0000-0000-0000B4050000}"/>
    <cellStyle name="Normal 2 3 4" xfId="1345" xr:uid="{00000000-0005-0000-0000-0000B5050000}"/>
    <cellStyle name="Normal 2 3 5" xfId="1346" xr:uid="{00000000-0005-0000-0000-0000B6050000}"/>
    <cellStyle name="Normal 2 3 6" xfId="1347" xr:uid="{00000000-0005-0000-0000-0000B7050000}"/>
    <cellStyle name="Normal 2 3 7" xfId="1348" xr:uid="{00000000-0005-0000-0000-0000B8050000}"/>
    <cellStyle name="Normal 2 3 8" xfId="1349" xr:uid="{00000000-0005-0000-0000-0000B9050000}"/>
    <cellStyle name="Normal 2 3 9" xfId="1350" xr:uid="{00000000-0005-0000-0000-0000BA050000}"/>
    <cellStyle name="Normal 2 30" xfId="1351" xr:uid="{00000000-0005-0000-0000-0000BB050000}"/>
    <cellStyle name="Normal 2 31" xfId="1352" xr:uid="{00000000-0005-0000-0000-0000BC050000}"/>
    <cellStyle name="Normal 2 32" xfId="1353" xr:uid="{00000000-0005-0000-0000-0000BD050000}"/>
    <cellStyle name="Normal 2 33" xfId="2417" xr:uid="{00000000-0005-0000-0000-0000BE050000}"/>
    <cellStyle name="Normal 2 34" xfId="2451" xr:uid="{00000000-0005-0000-0000-0000BF050000}"/>
    <cellStyle name="Normal 2 35" xfId="2454" xr:uid="{00000000-0005-0000-0000-0000C0050000}"/>
    <cellStyle name="Normal 2 36" xfId="2704" xr:uid="{00000000-0005-0000-0000-0000C1050000}"/>
    <cellStyle name="Normal 2 37" xfId="1305" xr:uid="{00000000-0005-0000-0000-0000C2050000}"/>
    <cellStyle name="Normal 2 4" xfId="1354" xr:uid="{00000000-0005-0000-0000-0000C3050000}"/>
    <cellStyle name="Normal 2 4 2" xfId="1355" xr:uid="{00000000-0005-0000-0000-0000C4050000}"/>
    <cellStyle name="Normal 2 4 3" xfId="1356" xr:uid="{00000000-0005-0000-0000-0000C5050000}"/>
    <cellStyle name="Normal 2 5" xfId="1357" xr:uid="{00000000-0005-0000-0000-0000C6050000}"/>
    <cellStyle name="Normal 2 5 2" xfId="1358" xr:uid="{00000000-0005-0000-0000-0000C7050000}"/>
    <cellStyle name="Normal 2 6" xfId="1359" xr:uid="{00000000-0005-0000-0000-0000C8050000}"/>
    <cellStyle name="Normal 2 6 2" xfId="1360" xr:uid="{00000000-0005-0000-0000-0000C9050000}"/>
    <cellStyle name="Normal 2 7" xfId="1361" xr:uid="{00000000-0005-0000-0000-0000CA050000}"/>
    <cellStyle name="Normal 2 7 2" xfId="1362" xr:uid="{00000000-0005-0000-0000-0000CB050000}"/>
    <cellStyle name="Normal 2 8" xfId="1363" xr:uid="{00000000-0005-0000-0000-0000CC050000}"/>
    <cellStyle name="Normal 2 8 2" xfId="1364" xr:uid="{00000000-0005-0000-0000-0000CD050000}"/>
    <cellStyle name="Normal 2 9" xfId="1365" xr:uid="{00000000-0005-0000-0000-0000CE050000}"/>
    <cellStyle name="Normal 2 9 2" xfId="1366" xr:uid="{00000000-0005-0000-0000-0000CF050000}"/>
    <cellStyle name="Normal 2 9 3" xfId="1367" xr:uid="{00000000-0005-0000-0000-0000D0050000}"/>
    <cellStyle name="Normal 2 9 4" xfId="1368" xr:uid="{00000000-0005-0000-0000-0000D1050000}"/>
    <cellStyle name="Normal 2 9 5" xfId="1369" xr:uid="{00000000-0005-0000-0000-0000D2050000}"/>
    <cellStyle name="Normal 2 9 6" xfId="1370" xr:uid="{00000000-0005-0000-0000-0000D3050000}"/>
    <cellStyle name="Normal 2 9 7" xfId="1371" xr:uid="{00000000-0005-0000-0000-0000D4050000}"/>
    <cellStyle name="Normal 2 9 8" xfId="1372" xr:uid="{00000000-0005-0000-0000-0000D5050000}"/>
    <cellStyle name="Normal 2 9 9" xfId="1373" xr:uid="{00000000-0005-0000-0000-0000D6050000}"/>
    <cellStyle name="Normal 2_GF-Food _Q4'52_CC2" xfId="1374" xr:uid="{00000000-0005-0000-0000-0000D7050000}"/>
    <cellStyle name="Normal 20" xfId="1375" xr:uid="{00000000-0005-0000-0000-0000D8050000}"/>
    <cellStyle name="Normal 20 2" xfId="1376" xr:uid="{00000000-0005-0000-0000-0000D9050000}"/>
    <cellStyle name="Normal 20 3" xfId="2418" xr:uid="{00000000-0005-0000-0000-0000DA050000}"/>
    <cellStyle name="Normal 21" xfId="1377" xr:uid="{00000000-0005-0000-0000-0000DB050000}"/>
    <cellStyle name="Normal 21 2" xfId="1378" xr:uid="{00000000-0005-0000-0000-0000DC050000}"/>
    <cellStyle name="Normal 21 3" xfId="1379" xr:uid="{00000000-0005-0000-0000-0000DD050000}"/>
    <cellStyle name="Normal 21 4" xfId="1380" xr:uid="{00000000-0005-0000-0000-0000DE050000}"/>
    <cellStyle name="Normal 21 5" xfId="1381" xr:uid="{00000000-0005-0000-0000-0000DF050000}"/>
    <cellStyle name="Normal 21 6" xfId="1382" xr:uid="{00000000-0005-0000-0000-0000E0050000}"/>
    <cellStyle name="Normal 21 7" xfId="1383" xr:uid="{00000000-0005-0000-0000-0000E1050000}"/>
    <cellStyle name="Normal 21 8" xfId="1384" xr:uid="{00000000-0005-0000-0000-0000E2050000}"/>
    <cellStyle name="Normal 22" xfId="1385" xr:uid="{00000000-0005-0000-0000-0000E3050000}"/>
    <cellStyle name="Normal 22 2" xfId="1386" xr:uid="{00000000-0005-0000-0000-0000E4050000}"/>
    <cellStyle name="Normal 22 2 2" xfId="1387" xr:uid="{00000000-0005-0000-0000-0000E5050000}"/>
    <cellStyle name="Normal 23" xfId="1388" xr:uid="{00000000-0005-0000-0000-0000E6050000}"/>
    <cellStyle name="Normal 23 2" xfId="1389" xr:uid="{00000000-0005-0000-0000-0000E7050000}"/>
    <cellStyle name="Normal 23 2 2" xfId="3313" xr:uid="{0D783420-9AED-459F-BBAA-798CF81930BE}"/>
    <cellStyle name="Normal 23 3" xfId="1390" xr:uid="{00000000-0005-0000-0000-0000E8050000}"/>
    <cellStyle name="Normal 23 4" xfId="2419" xr:uid="{00000000-0005-0000-0000-0000E9050000}"/>
    <cellStyle name="Normal 23 5" xfId="3312" xr:uid="{B340EDD8-0345-4DD3-BBB0-B6F8DF4BC55B}"/>
    <cellStyle name="Normal 24" xfId="1391" xr:uid="{00000000-0005-0000-0000-0000EA050000}"/>
    <cellStyle name="Normal 24 2" xfId="1392" xr:uid="{00000000-0005-0000-0000-0000EB050000}"/>
    <cellStyle name="Normal 24 3" xfId="1393" xr:uid="{00000000-0005-0000-0000-0000EC050000}"/>
    <cellStyle name="Normal 24 4" xfId="1394" xr:uid="{00000000-0005-0000-0000-0000ED050000}"/>
    <cellStyle name="Normal 24 5" xfId="1395" xr:uid="{00000000-0005-0000-0000-0000EE050000}"/>
    <cellStyle name="Normal 24 6" xfId="1396" xr:uid="{00000000-0005-0000-0000-0000EF050000}"/>
    <cellStyle name="Normal 24 7" xfId="1397" xr:uid="{00000000-0005-0000-0000-0000F0050000}"/>
    <cellStyle name="Normal 24 8" xfId="1398" xr:uid="{00000000-0005-0000-0000-0000F1050000}"/>
    <cellStyle name="Normal 25" xfId="1399" xr:uid="{00000000-0005-0000-0000-0000F2050000}"/>
    <cellStyle name="Normal 25 2" xfId="1400" xr:uid="{00000000-0005-0000-0000-0000F3050000}"/>
    <cellStyle name="Normal 25 3" xfId="1401" xr:uid="{00000000-0005-0000-0000-0000F4050000}"/>
    <cellStyle name="Normal 25 4" xfId="1402" xr:uid="{00000000-0005-0000-0000-0000F5050000}"/>
    <cellStyle name="Normal 25 5" xfId="1403" xr:uid="{00000000-0005-0000-0000-0000F6050000}"/>
    <cellStyle name="Normal 25 6" xfId="1404" xr:uid="{00000000-0005-0000-0000-0000F7050000}"/>
    <cellStyle name="Normal 25 7" xfId="1405" xr:uid="{00000000-0005-0000-0000-0000F8050000}"/>
    <cellStyle name="Normal 25 8" xfId="1406" xr:uid="{00000000-0005-0000-0000-0000F9050000}"/>
    <cellStyle name="Normal 26" xfId="1407" xr:uid="{00000000-0005-0000-0000-0000FA050000}"/>
    <cellStyle name="Normal 26 2" xfId="1408" xr:uid="{00000000-0005-0000-0000-0000FB050000}"/>
    <cellStyle name="Normal 26 3" xfId="1409" xr:uid="{00000000-0005-0000-0000-0000FC050000}"/>
    <cellStyle name="Normal 26 4" xfId="1410" xr:uid="{00000000-0005-0000-0000-0000FD050000}"/>
    <cellStyle name="Normal 26 5" xfId="1411" xr:uid="{00000000-0005-0000-0000-0000FE050000}"/>
    <cellStyle name="Normal 26 6" xfId="1412" xr:uid="{00000000-0005-0000-0000-0000FF050000}"/>
    <cellStyle name="Normal 26 7" xfId="1413" xr:uid="{00000000-0005-0000-0000-000000060000}"/>
    <cellStyle name="Normal 26 8" xfId="1414" xr:uid="{00000000-0005-0000-0000-000001060000}"/>
    <cellStyle name="Normal 27" xfId="1415" xr:uid="{00000000-0005-0000-0000-000002060000}"/>
    <cellStyle name="Normal 27 2" xfId="1416" xr:uid="{00000000-0005-0000-0000-000003060000}"/>
    <cellStyle name="Normal 27 2 2" xfId="1417" xr:uid="{00000000-0005-0000-0000-000004060000}"/>
    <cellStyle name="Normal 27 3" xfId="2420" xr:uid="{00000000-0005-0000-0000-000005060000}"/>
    <cellStyle name="Normal 28" xfId="1418" xr:uid="{00000000-0005-0000-0000-000006060000}"/>
    <cellStyle name="Normal 28 2" xfId="1419" xr:uid="{00000000-0005-0000-0000-000007060000}"/>
    <cellStyle name="Normal 28 3" xfId="1420" xr:uid="{00000000-0005-0000-0000-000008060000}"/>
    <cellStyle name="Normal 28 4" xfId="1421" xr:uid="{00000000-0005-0000-0000-000009060000}"/>
    <cellStyle name="Normal 28 5" xfId="1422" xr:uid="{00000000-0005-0000-0000-00000A060000}"/>
    <cellStyle name="Normal 28 6" xfId="1423" xr:uid="{00000000-0005-0000-0000-00000B060000}"/>
    <cellStyle name="Normal 28 7" xfId="1424" xr:uid="{00000000-0005-0000-0000-00000C060000}"/>
    <cellStyle name="Normal 28 7 2" xfId="1425" xr:uid="{00000000-0005-0000-0000-00000D060000}"/>
    <cellStyle name="Normal 29" xfId="1426" xr:uid="{00000000-0005-0000-0000-00000E060000}"/>
    <cellStyle name="Normal 29 2" xfId="2534" xr:uid="{00000000-0005-0000-0000-00000F060000}"/>
    <cellStyle name="Normal 3" xfId="18" xr:uid="{00000000-0005-0000-0000-000010060000}"/>
    <cellStyle name="Normal 3 10" xfId="1427" xr:uid="{00000000-0005-0000-0000-000011060000}"/>
    <cellStyle name="Normal 3 11" xfId="1428" xr:uid="{00000000-0005-0000-0000-000012060000}"/>
    <cellStyle name="Normal 3 12" xfId="1429" xr:uid="{00000000-0005-0000-0000-000013060000}"/>
    <cellStyle name="Normal 3 2" xfId="1430" xr:uid="{00000000-0005-0000-0000-000014060000}"/>
    <cellStyle name="Normal 3 2 2" xfId="1431" xr:uid="{00000000-0005-0000-0000-000015060000}"/>
    <cellStyle name="Normal 3 2 3" xfId="2421" xr:uid="{00000000-0005-0000-0000-000016060000}"/>
    <cellStyle name="Normal 3 3" xfId="1432" xr:uid="{00000000-0005-0000-0000-000017060000}"/>
    <cellStyle name="Normal 3 3 2" xfId="1433" xr:uid="{00000000-0005-0000-0000-000018060000}"/>
    <cellStyle name="Normal 3 4" xfId="1434" xr:uid="{00000000-0005-0000-0000-000019060000}"/>
    <cellStyle name="Normal 3 4 2" xfId="1435" xr:uid="{00000000-0005-0000-0000-00001A060000}"/>
    <cellStyle name="Normal 3 4 3" xfId="1436" xr:uid="{00000000-0005-0000-0000-00001B060000}"/>
    <cellStyle name="Normal 3 5" xfId="1437" xr:uid="{00000000-0005-0000-0000-00001C060000}"/>
    <cellStyle name="Normal 3 5 2" xfId="1438" xr:uid="{00000000-0005-0000-0000-00001D060000}"/>
    <cellStyle name="Normal 3 6" xfId="1439" xr:uid="{00000000-0005-0000-0000-00001E060000}"/>
    <cellStyle name="Normal 3 6 2" xfId="1440" xr:uid="{00000000-0005-0000-0000-00001F060000}"/>
    <cellStyle name="Normal 3 6 3" xfId="1441" xr:uid="{00000000-0005-0000-0000-000020060000}"/>
    <cellStyle name="Normal 3 7" xfId="1442" xr:uid="{00000000-0005-0000-0000-000021060000}"/>
    <cellStyle name="Normal 3 8" xfId="1443" xr:uid="{00000000-0005-0000-0000-000022060000}"/>
    <cellStyle name="Normal 3 9" xfId="1444" xr:uid="{00000000-0005-0000-0000-000023060000}"/>
    <cellStyle name="Normal 3_Audit Draft Sum" xfId="1445" xr:uid="{00000000-0005-0000-0000-000024060000}"/>
    <cellStyle name="Normal 30" xfId="1446" xr:uid="{00000000-0005-0000-0000-000025060000}"/>
    <cellStyle name="Normal 30 2" xfId="1447" xr:uid="{00000000-0005-0000-0000-000026060000}"/>
    <cellStyle name="Normal 31" xfId="1448" xr:uid="{00000000-0005-0000-0000-000027060000}"/>
    <cellStyle name="Normal 31 2" xfId="1449" xr:uid="{00000000-0005-0000-0000-000028060000}"/>
    <cellStyle name="Normal 32" xfId="1450" xr:uid="{00000000-0005-0000-0000-000029060000}"/>
    <cellStyle name="Normal 32 2" xfId="1451" xr:uid="{00000000-0005-0000-0000-00002A060000}"/>
    <cellStyle name="Normal 32 3" xfId="3323" xr:uid="{359637EA-C2A7-44FB-A096-78B9AC2CD068}"/>
    <cellStyle name="Normal 33" xfId="1452" xr:uid="{00000000-0005-0000-0000-00002B060000}"/>
    <cellStyle name="Normal 33 2" xfId="2535" xr:uid="{00000000-0005-0000-0000-00002C060000}"/>
    <cellStyle name="Normal 33 3" xfId="3324" xr:uid="{6A260EE0-EBE3-4073-B2E9-8A68CA451670}"/>
    <cellStyle name="Normal 34" xfId="1453" xr:uid="{00000000-0005-0000-0000-00002D060000}"/>
    <cellStyle name="Normal 34 2" xfId="2536" xr:uid="{00000000-0005-0000-0000-00002E060000}"/>
    <cellStyle name="Normal 34 3" xfId="3325" xr:uid="{F71C9F52-8B23-44F8-B799-2CE87754FBFD}"/>
    <cellStyle name="Normal 35" xfId="1454" xr:uid="{00000000-0005-0000-0000-00002F060000}"/>
    <cellStyle name="Normal 35 2" xfId="2537" xr:uid="{00000000-0005-0000-0000-000030060000}"/>
    <cellStyle name="Normal 35 3" xfId="3326" xr:uid="{B6BDAFFB-607D-4757-93A5-1D50673DB486}"/>
    <cellStyle name="Normal 36" xfId="1455" xr:uid="{00000000-0005-0000-0000-000031060000}"/>
    <cellStyle name="Normal 36 2" xfId="2538" xr:uid="{00000000-0005-0000-0000-000032060000}"/>
    <cellStyle name="Normal 37" xfId="1456" xr:uid="{00000000-0005-0000-0000-000033060000}"/>
    <cellStyle name="Normal 38" xfId="1457" xr:uid="{00000000-0005-0000-0000-000034060000}"/>
    <cellStyle name="Normal 39" xfId="1458" xr:uid="{00000000-0005-0000-0000-000035060000}"/>
    <cellStyle name="Normal 4" xfId="1459" xr:uid="{00000000-0005-0000-0000-000036060000}"/>
    <cellStyle name="Normal 4 2" xfId="1460" xr:uid="{00000000-0005-0000-0000-000037060000}"/>
    <cellStyle name="Normal 4 2 2" xfId="1461" xr:uid="{00000000-0005-0000-0000-000038060000}"/>
    <cellStyle name="Normal 4 2 2 2" xfId="1462" xr:uid="{00000000-0005-0000-0000-000039060000}"/>
    <cellStyle name="Normal 4 2 3" xfId="1463" xr:uid="{00000000-0005-0000-0000-00003A060000}"/>
    <cellStyle name="Normal 4 3" xfId="1464" xr:uid="{00000000-0005-0000-0000-00003B060000}"/>
    <cellStyle name="Normal 4 3 2" xfId="1465" xr:uid="{00000000-0005-0000-0000-00003C060000}"/>
    <cellStyle name="Normal 4 4" xfId="1466" xr:uid="{00000000-0005-0000-0000-00003D060000}"/>
    <cellStyle name="Normal 4 4 2" xfId="1467" xr:uid="{00000000-0005-0000-0000-00003E060000}"/>
    <cellStyle name="Normal 4 4 3" xfId="3329" xr:uid="{1C7BBC69-A8AA-4C12-97C5-9B082A8B082D}"/>
    <cellStyle name="Normal 4 5" xfId="1468" xr:uid="{00000000-0005-0000-0000-00003F060000}"/>
    <cellStyle name="Normal 4 6" xfId="1469" xr:uid="{00000000-0005-0000-0000-000040060000}"/>
    <cellStyle name="Normal 4 7" xfId="1470" xr:uid="{00000000-0005-0000-0000-000041060000}"/>
    <cellStyle name="Normal 4 8" xfId="1471" xr:uid="{00000000-0005-0000-0000-000042060000}"/>
    <cellStyle name="Normal 4_INEC_Q4'53_WP -FON" xfId="1472" xr:uid="{00000000-0005-0000-0000-000043060000}"/>
    <cellStyle name="Normal 40" xfId="1473" xr:uid="{00000000-0005-0000-0000-000044060000}"/>
    <cellStyle name="Normal 41" xfId="1474" xr:uid="{00000000-0005-0000-0000-000045060000}"/>
    <cellStyle name="Normal 42" xfId="1475" xr:uid="{00000000-0005-0000-0000-000046060000}"/>
    <cellStyle name="Normal 43" xfId="1476" xr:uid="{00000000-0005-0000-0000-000047060000}"/>
    <cellStyle name="Normal 44" xfId="1477" xr:uid="{00000000-0005-0000-0000-000048060000}"/>
    <cellStyle name="Normal 45" xfId="1478" xr:uid="{00000000-0005-0000-0000-000049060000}"/>
    <cellStyle name="Normal 46" xfId="1479" xr:uid="{00000000-0005-0000-0000-00004A060000}"/>
    <cellStyle name="Normal 47" xfId="1480" xr:uid="{00000000-0005-0000-0000-00004B060000}"/>
    <cellStyle name="Normal 48" xfId="1481" xr:uid="{00000000-0005-0000-0000-00004C060000}"/>
    <cellStyle name="Normal 49" xfId="1482" xr:uid="{00000000-0005-0000-0000-00004D060000}"/>
    <cellStyle name="Normal 5" xfId="13" xr:uid="{00000000-0005-0000-0000-00004E060000}"/>
    <cellStyle name="Normal 5 2" xfId="15" xr:uid="{00000000-0005-0000-0000-00004F060000}"/>
    <cellStyle name="Normal 5 2 2" xfId="1483" xr:uid="{00000000-0005-0000-0000-000050060000}"/>
    <cellStyle name="Normal 5 2 3" xfId="2539" xr:uid="{00000000-0005-0000-0000-000051060000}"/>
    <cellStyle name="Normal 5 3" xfId="1484" xr:uid="{00000000-0005-0000-0000-000052060000}"/>
    <cellStyle name="Normal 5 3 2" xfId="2540" xr:uid="{00000000-0005-0000-0000-000053060000}"/>
    <cellStyle name="Normal 5 3 2 2" xfId="2541" xr:uid="{00000000-0005-0000-0000-000054060000}"/>
    <cellStyle name="Normal 5 4" xfId="1485" xr:uid="{00000000-0005-0000-0000-000055060000}"/>
    <cellStyle name="Normal 5 4 2" xfId="1486" xr:uid="{00000000-0005-0000-0000-000056060000}"/>
    <cellStyle name="Normal 5_Top P-PAR Q1'53_Per Book" xfId="2542" xr:uid="{00000000-0005-0000-0000-000057060000}"/>
    <cellStyle name="Normal 50" xfId="1487" xr:uid="{00000000-0005-0000-0000-000058060000}"/>
    <cellStyle name="Normal 51" xfId="1488" xr:uid="{00000000-0005-0000-0000-000059060000}"/>
    <cellStyle name="Normal 51 2" xfId="2543" xr:uid="{00000000-0005-0000-0000-00005A060000}"/>
    <cellStyle name="Normal 52" xfId="1489" xr:uid="{00000000-0005-0000-0000-00005B060000}"/>
    <cellStyle name="Normal 53" xfId="1490" xr:uid="{00000000-0005-0000-0000-00005C060000}"/>
    <cellStyle name="Normal 54" xfId="2422" xr:uid="{00000000-0005-0000-0000-00005D060000}"/>
    <cellStyle name="Normal 55" xfId="2423" xr:uid="{00000000-0005-0000-0000-00005E060000}"/>
    <cellStyle name="Normal 56" xfId="2424" xr:uid="{00000000-0005-0000-0000-00005F060000}"/>
    <cellStyle name="Normal 57" xfId="1491" xr:uid="{00000000-0005-0000-0000-000060060000}"/>
    <cellStyle name="Normal 57 2" xfId="1492" xr:uid="{00000000-0005-0000-0000-000061060000}"/>
    <cellStyle name="Normal 58" xfId="2425" xr:uid="{00000000-0005-0000-0000-000062060000}"/>
    <cellStyle name="Normal 59" xfId="2426" xr:uid="{00000000-0005-0000-0000-000063060000}"/>
    <cellStyle name="Normal 6" xfId="22" xr:uid="{00000000-0005-0000-0000-000064060000}"/>
    <cellStyle name="Normal 6 10" xfId="2544" xr:uid="{00000000-0005-0000-0000-000065060000}"/>
    <cellStyle name="Normal 6 11" xfId="2545" xr:uid="{00000000-0005-0000-0000-000066060000}"/>
    <cellStyle name="Normal 6 12" xfId="2546" xr:uid="{00000000-0005-0000-0000-000067060000}"/>
    <cellStyle name="Normal 6 13" xfId="2547" xr:uid="{00000000-0005-0000-0000-000068060000}"/>
    <cellStyle name="Normal 6 14" xfId="2548" xr:uid="{00000000-0005-0000-0000-000069060000}"/>
    <cellStyle name="Normal 6 15" xfId="2549" xr:uid="{00000000-0005-0000-0000-00006A060000}"/>
    <cellStyle name="Normal 6 16" xfId="2550" xr:uid="{00000000-0005-0000-0000-00006B060000}"/>
    <cellStyle name="Normal 6 17" xfId="2551" xr:uid="{00000000-0005-0000-0000-00006C060000}"/>
    <cellStyle name="Normal 6 18" xfId="2552" xr:uid="{00000000-0005-0000-0000-00006D060000}"/>
    <cellStyle name="Normal 6 19" xfId="2553" xr:uid="{00000000-0005-0000-0000-00006E060000}"/>
    <cellStyle name="Normal 6 2" xfId="1493" xr:uid="{00000000-0005-0000-0000-00006F060000}"/>
    <cellStyle name="Normal 6 2 2" xfId="2554" xr:uid="{00000000-0005-0000-0000-000070060000}"/>
    <cellStyle name="Normal 6 20" xfId="2555" xr:uid="{00000000-0005-0000-0000-000071060000}"/>
    <cellStyle name="Normal 6 21" xfId="2556" xr:uid="{00000000-0005-0000-0000-000072060000}"/>
    <cellStyle name="Normal 6 22" xfId="2557" xr:uid="{00000000-0005-0000-0000-000073060000}"/>
    <cellStyle name="Normal 6 23" xfId="2558" xr:uid="{00000000-0005-0000-0000-000074060000}"/>
    <cellStyle name="Normal 6 24" xfId="2559" xr:uid="{00000000-0005-0000-0000-000075060000}"/>
    <cellStyle name="Normal 6 25" xfId="2560" xr:uid="{00000000-0005-0000-0000-000076060000}"/>
    <cellStyle name="Normal 6 26" xfId="2561" xr:uid="{00000000-0005-0000-0000-000077060000}"/>
    <cellStyle name="Normal 6 27" xfId="2562" xr:uid="{00000000-0005-0000-0000-000078060000}"/>
    <cellStyle name="Normal 6 28" xfId="2563" xr:uid="{00000000-0005-0000-0000-000079060000}"/>
    <cellStyle name="Normal 6 29" xfId="2564" xr:uid="{00000000-0005-0000-0000-00007A060000}"/>
    <cellStyle name="Normal 6 3" xfId="1494" xr:uid="{00000000-0005-0000-0000-00007B060000}"/>
    <cellStyle name="Normal 6 3 2" xfId="2565" xr:uid="{00000000-0005-0000-0000-00007C060000}"/>
    <cellStyle name="Normal 6 30" xfId="2566" xr:uid="{00000000-0005-0000-0000-00007D060000}"/>
    <cellStyle name="Normal 6 31" xfId="2567" xr:uid="{00000000-0005-0000-0000-00007E060000}"/>
    <cellStyle name="Normal 6 32" xfId="2568" xr:uid="{00000000-0005-0000-0000-00007F060000}"/>
    <cellStyle name="Normal 6 33" xfId="2569" xr:uid="{00000000-0005-0000-0000-000080060000}"/>
    <cellStyle name="Normal 6 34" xfId="2570" xr:uid="{00000000-0005-0000-0000-000081060000}"/>
    <cellStyle name="Normal 6 35" xfId="2571" xr:uid="{00000000-0005-0000-0000-000082060000}"/>
    <cellStyle name="Normal 6 36" xfId="2572" xr:uid="{00000000-0005-0000-0000-000083060000}"/>
    <cellStyle name="Normal 6 37" xfId="2573" xr:uid="{00000000-0005-0000-0000-000084060000}"/>
    <cellStyle name="Normal 6 38" xfId="2574" xr:uid="{00000000-0005-0000-0000-000085060000}"/>
    <cellStyle name="Normal 6 39" xfId="2575" xr:uid="{00000000-0005-0000-0000-000086060000}"/>
    <cellStyle name="Normal 6 4" xfId="1495" xr:uid="{00000000-0005-0000-0000-000087060000}"/>
    <cellStyle name="Normal 6 4 2" xfId="1496" xr:uid="{00000000-0005-0000-0000-000088060000}"/>
    <cellStyle name="Normal 6 40" xfId="2576" xr:uid="{00000000-0005-0000-0000-000089060000}"/>
    <cellStyle name="Normal 6 41" xfId="2577" xr:uid="{00000000-0005-0000-0000-00008A060000}"/>
    <cellStyle name="Normal 6 42" xfId="2578" xr:uid="{00000000-0005-0000-0000-00008B060000}"/>
    <cellStyle name="Normal 6 43" xfId="2579" xr:uid="{00000000-0005-0000-0000-00008C060000}"/>
    <cellStyle name="Normal 6 44" xfId="2580" xr:uid="{00000000-0005-0000-0000-00008D060000}"/>
    <cellStyle name="Normal 6 45" xfId="2581" xr:uid="{00000000-0005-0000-0000-00008E060000}"/>
    <cellStyle name="Normal 6 46" xfId="2582" xr:uid="{00000000-0005-0000-0000-00008F060000}"/>
    <cellStyle name="Normal 6 47" xfId="2583" xr:uid="{00000000-0005-0000-0000-000090060000}"/>
    <cellStyle name="Normal 6 48" xfId="2584" xr:uid="{00000000-0005-0000-0000-000091060000}"/>
    <cellStyle name="Normal 6 49" xfId="2585" xr:uid="{00000000-0005-0000-0000-000092060000}"/>
    <cellStyle name="Normal 6 5" xfId="1497" xr:uid="{00000000-0005-0000-0000-000093060000}"/>
    <cellStyle name="Normal 6 50" xfId="2586" xr:uid="{00000000-0005-0000-0000-000094060000}"/>
    <cellStyle name="Normal 6 51" xfId="2587" xr:uid="{00000000-0005-0000-0000-000095060000}"/>
    <cellStyle name="Normal 6 52" xfId="2588" xr:uid="{00000000-0005-0000-0000-000096060000}"/>
    <cellStyle name="Normal 6 53" xfId="2589" xr:uid="{00000000-0005-0000-0000-000097060000}"/>
    <cellStyle name="Normal 6 54" xfId="2590" xr:uid="{00000000-0005-0000-0000-000098060000}"/>
    <cellStyle name="Normal 6 55" xfId="2591" xr:uid="{00000000-0005-0000-0000-000099060000}"/>
    <cellStyle name="Normal 6 56" xfId="2592" xr:uid="{00000000-0005-0000-0000-00009A060000}"/>
    <cellStyle name="Normal 6 57" xfId="2593" xr:uid="{00000000-0005-0000-0000-00009B060000}"/>
    <cellStyle name="Normal 6 58" xfId="2594" xr:uid="{00000000-0005-0000-0000-00009C060000}"/>
    <cellStyle name="Normal 6 59" xfId="2595" xr:uid="{00000000-0005-0000-0000-00009D060000}"/>
    <cellStyle name="Normal 6 6" xfId="2596" xr:uid="{00000000-0005-0000-0000-00009E060000}"/>
    <cellStyle name="Normal 6 60" xfId="2597" xr:uid="{00000000-0005-0000-0000-00009F060000}"/>
    <cellStyle name="Normal 6 61" xfId="2598" xr:uid="{00000000-0005-0000-0000-0000A0060000}"/>
    <cellStyle name="Normal 6 62" xfId="2599" xr:uid="{00000000-0005-0000-0000-0000A1060000}"/>
    <cellStyle name="Normal 6 63" xfId="2600" xr:uid="{00000000-0005-0000-0000-0000A2060000}"/>
    <cellStyle name="Normal 6 7" xfId="2601" xr:uid="{00000000-0005-0000-0000-0000A3060000}"/>
    <cellStyle name="Normal 6 8" xfId="2602" xr:uid="{00000000-0005-0000-0000-0000A4060000}"/>
    <cellStyle name="Normal 6 9" xfId="2603" xr:uid="{00000000-0005-0000-0000-0000A5060000}"/>
    <cellStyle name="Normal 6_GFPTNR_Q3'53_A" xfId="1498" xr:uid="{00000000-0005-0000-0000-0000A6060000}"/>
    <cellStyle name="Normal 60" xfId="2427" xr:uid="{00000000-0005-0000-0000-0000A7060000}"/>
    <cellStyle name="Normal 61" xfId="2428" xr:uid="{00000000-0005-0000-0000-0000A8060000}"/>
    <cellStyle name="Normal 62" xfId="2697" xr:uid="{00000000-0005-0000-0000-0000A9060000}"/>
    <cellStyle name="Normal 63" xfId="1499" xr:uid="{00000000-0005-0000-0000-0000AA060000}"/>
    <cellStyle name="Normal 64" xfId="10" xr:uid="{00000000-0005-0000-0000-0000AB060000}"/>
    <cellStyle name="Normal 65" xfId="12" xr:uid="{00000000-0005-0000-0000-0000AC060000}"/>
    <cellStyle name="Normal 66" xfId="3898" xr:uid="{408BF99E-9FC7-4AFD-86B9-B616EDF31E8F}"/>
    <cellStyle name="Normal 7" xfId="1500" xr:uid="{00000000-0005-0000-0000-0000AD060000}"/>
    <cellStyle name="Normal 7 10" xfId="21" xr:uid="{00000000-0005-0000-0000-0000AE060000}"/>
    <cellStyle name="Normal 7 11" xfId="1501" xr:uid="{00000000-0005-0000-0000-0000AF060000}"/>
    <cellStyle name="Normal 7 12" xfId="1502" xr:uid="{00000000-0005-0000-0000-0000B0060000}"/>
    <cellStyle name="Normal 7 12 2" xfId="1503" xr:uid="{00000000-0005-0000-0000-0000B1060000}"/>
    <cellStyle name="Normal 7 13" xfId="1504" xr:uid="{00000000-0005-0000-0000-0000B2060000}"/>
    <cellStyle name="Normal 7 14" xfId="1505" xr:uid="{00000000-0005-0000-0000-0000B3060000}"/>
    <cellStyle name="Normal 7 2" xfId="1506" xr:uid="{00000000-0005-0000-0000-0000B4060000}"/>
    <cellStyle name="Normal 7 2 2" xfId="2604" xr:uid="{00000000-0005-0000-0000-0000B5060000}"/>
    <cellStyle name="Normal 7 2 2 2" xfId="2605" xr:uid="{00000000-0005-0000-0000-0000B6060000}"/>
    <cellStyle name="Normal 7 3" xfId="1507" xr:uid="{00000000-0005-0000-0000-0000B7060000}"/>
    <cellStyle name="Normal 7 4" xfId="1508" xr:uid="{00000000-0005-0000-0000-0000B8060000}"/>
    <cellStyle name="Normal 7 5" xfId="1509" xr:uid="{00000000-0005-0000-0000-0000B9060000}"/>
    <cellStyle name="Normal 7 6" xfId="1510" xr:uid="{00000000-0005-0000-0000-0000BA060000}"/>
    <cellStyle name="Normal 7 7" xfId="1511" xr:uid="{00000000-0005-0000-0000-0000BB060000}"/>
    <cellStyle name="Normal 7 8" xfId="1512" xr:uid="{00000000-0005-0000-0000-0000BC060000}"/>
    <cellStyle name="Normal 7 9" xfId="1513" xr:uid="{00000000-0005-0000-0000-0000BD060000}"/>
    <cellStyle name="Normal 74" xfId="1514" xr:uid="{00000000-0005-0000-0000-0000BE060000}"/>
    <cellStyle name="Normal 8" xfId="1515" xr:uid="{00000000-0005-0000-0000-0000BF060000}"/>
    <cellStyle name="Normal 8 10" xfId="1516" xr:uid="{00000000-0005-0000-0000-0000C0060000}"/>
    <cellStyle name="Normal 8 11" xfId="1517" xr:uid="{00000000-0005-0000-0000-0000C1060000}"/>
    <cellStyle name="Normal 8 12" xfId="1518" xr:uid="{00000000-0005-0000-0000-0000C2060000}"/>
    <cellStyle name="Normal 8 12 2" xfId="2429" xr:uid="{00000000-0005-0000-0000-0000C3060000}"/>
    <cellStyle name="Normal 8 13" xfId="1519" xr:uid="{00000000-0005-0000-0000-0000C4060000}"/>
    <cellStyle name="Normal 8 14" xfId="1520" xr:uid="{00000000-0005-0000-0000-0000C5060000}"/>
    <cellStyle name="Normal 8 15" xfId="1521" xr:uid="{00000000-0005-0000-0000-0000C6060000}"/>
    <cellStyle name="Normal 8 15 2" xfId="2430" xr:uid="{00000000-0005-0000-0000-0000C7060000}"/>
    <cellStyle name="Normal 8 16" xfId="1522" xr:uid="{00000000-0005-0000-0000-0000C8060000}"/>
    <cellStyle name="Normal 8 16 2" xfId="2431" xr:uid="{00000000-0005-0000-0000-0000C9060000}"/>
    <cellStyle name="Normal 8 17" xfId="1523" xr:uid="{00000000-0005-0000-0000-0000CA060000}"/>
    <cellStyle name="Normal 8 17 2" xfId="2432" xr:uid="{00000000-0005-0000-0000-0000CB060000}"/>
    <cellStyle name="Normal 8 18" xfId="1524" xr:uid="{00000000-0005-0000-0000-0000CC060000}"/>
    <cellStyle name="Normal 8 18 2" xfId="2433" xr:uid="{00000000-0005-0000-0000-0000CD060000}"/>
    <cellStyle name="Normal 8 19" xfId="1525" xr:uid="{00000000-0005-0000-0000-0000CE060000}"/>
    <cellStyle name="Normal 8 19 2" xfId="2434" xr:uid="{00000000-0005-0000-0000-0000CF060000}"/>
    <cellStyle name="Normal 8 2" xfId="1526" xr:uid="{00000000-0005-0000-0000-0000D0060000}"/>
    <cellStyle name="Normal 8 2 2" xfId="2606" xr:uid="{00000000-0005-0000-0000-0000D1060000}"/>
    <cellStyle name="Normal 8 20" xfId="1527" xr:uid="{00000000-0005-0000-0000-0000D2060000}"/>
    <cellStyle name="Normal 8 3" xfId="1528" xr:uid="{00000000-0005-0000-0000-0000D3060000}"/>
    <cellStyle name="Normal 8 3 2" xfId="2607" xr:uid="{00000000-0005-0000-0000-0000D4060000}"/>
    <cellStyle name="Normal 8 4" xfId="1529" xr:uid="{00000000-0005-0000-0000-0000D5060000}"/>
    <cellStyle name="Normal 8 5" xfId="1530" xr:uid="{00000000-0005-0000-0000-0000D6060000}"/>
    <cellStyle name="Normal 8 6" xfId="1531" xr:uid="{00000000-0005-0000-0000-0000D7060000}"/>
    <cellStyle name="Normal 8 7" xfId="1532" xr:uid="{00000000-0005-0000-0000-0000D8060000}"/>
    <cellStyle name="Normal 8 8" xfId="1533" xr:uid="{00000000-0005-0000-0000-0000D9060000}"/>
    <cellStyle name="Normal 8 9" xfId="1534" xr:uid="{00000000-0005-0000-0000-0000DA060000}"/>
    <cellStyle name="Normal 88" xfId="2608" xr:uid="{00000000-0005-0000-0000-0000DB060000}"/>
    <cellStyle name="Normal 88 2" xfId="3872" xr:uid="{1659A9FF-76B0-4B05-9F86-ED093652834F}"/>
    <cellStyle name="Normal 9" xfId="16" xr:uid="{00000000-0005-0000-0000-0000DC060000}"/>
    <cellStyle name="Normal 9 2" xfId="1535" xr:uid="{00000000-0005-0000-0000-0000DD060000}"/>
    <cellStyle name="Normal 9 2 2" xfId="1536" xr:uid="{00000000-0005-0000-0000-0000DE060000}"/>
    <cellStyle name="Normal 9 3" xfId="1537" xr:uid="{00000000-0005-0000-0000-0000DF060000}"/>
    <cellStyle name="Normal 9 4" xfId="1538" xr:uid="{00000000-0005-0000-0000-0000E0060000}"/>
    <cellStyle name="Normal 9 5" xfId="1539" xr:uid="{00000000-0005-0000-0000-0000E1060000}"/>
    <cellStyle name="Normal_draft Q308" xfId="9" xr:uid="{00000000-0005-0000-0000-0000E2060000}"/>
    <cellStyle name="Normale_9639A02C" xfId="1540" xr:uid="{00000000-0005-0000-0000-0000E3060000}"/>
    <cellStyle name="Note 10" xfId="1541" xr:uid="{00000000-0005-0000-0000-0000E4060000}"/>
    <cellStyle name="Note 10 2" xfId="3357" xr:uid="{9441A4B4-D1CE-44E7-81BC-63E1407D0266}"/>
    <cellStyle name="Note 10 3" xfId="3119" xr:uid="{46E984B1-E229-4468-9320-038E5F93F484}"/>
    <cellStyle name="Note 10 4" xfId="3205" xr:uid="{A86C5BCF-3E54-417C-B02B-9D362F4F283B}"/>
    <cellStyle name="Note 10 5" xfId="3847" xr:uid="{F643D245-0DC9-4459-AA4D-B902E611BB94}"/>
    <cellStyle name="Note 10 6" xfId="2777" xr:uid="{BC533EAA-5197-49DB-835F-0AAE9842679E}"/>
    <cellStyle name="Note 10 7" xfId="2877" xr:uid="{7FA00513-34AB-41CE-8903-7EEBCD94C176}"/>
    <cellStyle name="Note 10 8" xfId="2778" xr:uid="{35FE5783-EB48-4FB5-BE10-6713F43B4597}"/>
    <cellStyle name="Note 11" xfId="1542" xr:uid="{00000000-0005-0000-0000-0000E5060000}"/>
    <cellStyle name="Note 11 2" xfId="3358" xr:uid="{E7D38CD3-1B1F-4910-8878-CB4638E2F2D3}"/>
    <cellStyle name="Note 11 3" xfId="3118" xr:uid="{C72520A7-C192-474C-A3BA-5F46D98D58DA}"/>
    <cellStyle name="Note 11 4" xfId="3204" xr:uid="{0DAC5D14-941E-427A-B6C4-056BD54C1699}"/>
    <cellStyle name="Note 11 5" xfId="3848" xr:uid="{2D4D6BA7-7473-45A3-BB57-9F102182BD90}"/>
    <cellStyle name="Note 11 6" xfId="3679" xr:uid="{3A430968-B0CA-4FED-BF1C-2991DEEE749B}"/>
    <cellStyle name="Note 11 7" xfId="2876" xr:uid="{C7D44875-9302-472E-AE78-7446CBFBC71A}"/>
    <cellStyle name="Note 11 8" xfId="4183" xr:uid="{F69EF6AA-5C84-45E1-9414-A19A642D1E0B}"/>
    <cellStyle name="Note 12" xfId="1543" xr:uid="{00000000-0005-0000-0000-0000E6060000}"/>
    <cellStyle name="Note 12 2" xfId="3359" xr:uid="{1F2E1F8D-7261-4DD0-8D32-B1B029E24BF4}"/>
    <cellStyle name="Note 12 3" xfId="3117" xr:uid="{4F1C6774-EBB9-42D1-B698-151C244558F4}"/>
    <cellStyle name="Note 12 4" xfId="3203" xr:uid="{D5E9B237-B58D-4F74-B636-605F84C3E031}"/>
    <cellStyle name="Note 12 5" xfId="3849" xr:uid="{1686177A-5092-4EA9-8967-352B1DD808E6}"/>
    <cellStyle name="Note 12 6" xfId="2784" xr:uid="{E2B39D09-9188-4792-B151-61AFA0DD9317}"/>
    <cellStyle name="Note 12 7" xfId="2875" xr:uid="{B720F66A-AC1D-4D3B-AF83-7F03154A9FAE}"/>
    <cellStyle name="Note 12 8" xfId="3598" xr:uid="{55327067-3AA6-43FB-9E6D-7DE53E136C9E}"/>
    <cellStyle name="Note 13" xfId="2435" xr:uid="{00000000-0005-0000-0000-0000E7060000}"/>
    <cellStyle name="Note 13 2" xfId="3785" xr:uid="{67EDCD2B-066A-40CF-BEF7-59FCB4B21F9C}"/>
    <cellStyle name="Note 13 3" xfId="3796" xr:uid="{BAC3472A-82C0-4052-AB2F-2EDC841767F4}"/>
    <cellStyle name="Note 13 4" xfId="2836" xr:uid="{2129451C-7BE9-4046-8816-49D5BDDCA60E}"/>
    <cellStyle name="Note 13 5" xfId="3635" xr:uid="{82AC6B7B-9714-46A4-979E-40D62B38A628}"/>
    <cellStyle name="Note 13 6" xfId="3468" xr:uid="{68976D01-9373-4F7E-9EA4-F0A3BF25820A}"/>
    <cellStyle name="Note 13 7" xfId="3808" xr:uid="{92682374-3600-4684-BDD8-E49F9AAA42C1}"/>
    <cellStyle name="Note 13 8" xfId="2905" xr:uid="{72783B32-15F3-46E4-839C-02F92F4AA65A}"/>
    <cellStyle name="Note 2" xfId="1544" xr:uid="{00000000-0005-0000-0000-0000E8060000}"/>
    <cellStyle name="Note 2 10" xfId="4021" xr:uid="{23E1B3D9-3D81-4E43-B8E6-D48DA7B6FF82}"/>
    <cellStyle name="Note 2 11" xfId="2874" xr:uid="{DB6D210C-B1CC-4DF4-BA27-DAEF344D17CC}"/>
    <cellStyle name="Note 2 12" xfId="3640" xr:uid="{8A1F7AA7-599F-4037-AD28-C795B436BCDF}"/>
    <cellStyle name="Note 2 2" xfId="1545" xr:uid="{00000000-0005-0000-0000-0000E9060000}"/>
    <cellStyle name="Note 2 2 2" xfId="3361" xr:uid="{68FE1B09-DA6D-44F5-8C3E-09645F6CFD06}"/>
    <cellStyle name="Note 2 2 3" xfId="3115" xr:uid="{278D769F-2979-40D7-BA42-3200A0916C42}"/>
    <cellStyle name="Note 2 2 4" xfId="3201" xr:uid="{89A3CFB4-DF31-43F3-A8AB-40ED99BBFF55}"/>
    <cellStyle name="Note 2 2 5" xfId="3346" xr:uid="{FD26FAF6-AB4C-43BD-AC90-15F4BE51854D}"/>
    <cellStyle name="Note 2 2 6" xfId="4022" xr:uid="{FA932283-1598-4112-A0C4-331901909692}"/>
    <cellStyle name="Note 2 2 7" xfId="3978" xr:uid="{E45E8D6F-7C9C-4F7F-B564-E0CD55C70F14}"/>
    <cellStyle name="Note 2 2 8" xfId="3913" xr:uid="{98E3FF41-4B58-4C78-9FD6-440AAF4F2C5E}"/>
    <cellStyle name="Note 2 3" xfId="1546" xr:uid="{00000000-0005-0000-0000-0000EA060000}"/>
    <cellStyle name="Note 2 4" xfId="1547" xr:uid="{00000000-0005-0000-0000-0000EB060000}"/>
    <cellStyle name="Note 2 4 2" xfId="3363" xr:uid="{8D154635-4286-4E9B-8390-E74F1199967C}"/>
    <cellStyle name="Note 2 4 3" xfId="3114" xr:uid="{A2EA9796-A316-4A85-B1AC-F80B2CC0E9EA}"/>
    <cellStyle name="Note 2 4 4" xfId="3199" xr:uid="{EE3087AF-3E3B-45A5-BDCB-5B36466435BF}"/>
    <cellStyle name="Note 2 4 5" xfId="3756" xr:uid="{D7795CC4-048B-4896-A904-7DF1AA94C12B}"/>
    <cellStyle name="Note 2 4 6" xfId="2900" xr:uid="{36F03B53-CBDE-466C-B346-C89B27C24E0B}"/>
    <cellStyle name="Note 2 4 7" xfId="2873" xr:uid="{35B3E003-1A54-4857-B6BB-8C277052D90B}"/>
    <cellStyle name="Note 2 4 8" xfId="3641" xr:uid="{FACFC4C4-A3F8-4B0F-9D3F-25E67EF27A33}"/>
    <cellStyle name="Note 2 5" xfId="1548" xr:uid="{00000000-0005-0000-0000-0000EC060000}"/>
    <cellStyle name="Note 2 5 2" xfId="3364" xr:uid="{10C505C3-FF9C-4A5F-8E13-507A7CD012A5}"/>
    <cellStyle name="Note 2 5 3" xfId="3113" xr:uid="{C4AAB38F-A54F-48AF-ACC2-A423D62BD8C3}"/>
    <cellStyle name="Note 2 5 4" xfId="3198" xr:uid="{492FBB48-BB67-46E0-AA86-BDC82A6990A4}"/>
    <cellStyle name="Note 2 5 5" xfId="3851" xr:uid="{D2D42BAE-0A7A-47B8-9DBA-44E0E806934D}"/>
    <cellStyle name="Note 2 5 6" xfId="4024" xr:uid="{0501F62C-BE82-4020-82C6-1AC418B8B8BE}"/>
    <cellStyle name="Note 2 5 7" xfId="2872" xr:uid="{C296EF52-C3A6-4439-BB3E-79590A09F485}"/>
    <cellStyle name="Note 2 5 8" xfId="3642" xr:uid="{81ADAA52-7050-4A19-8053-4597C5646A20}"/>
    <cellStyle name="Note 2 6" xfId="3360" xr:uid="{6D47C96F-76C2-4C7C-88D2-38BDCC4C2065}"/>
    <cellStyle name="Note 2 7" xfId="3116" xr:uid="{DB1C9EBC-2DA3-42D6-BC1B-5844C9D7C7D3}"/>
    <cellStyle name="Note 2 8" xfId="3202" xr:uid="{080C8C66-6466-470F-B3C6-B86CBF8F161A}"/>
    <cellStyle name="Note 2 9" xfId="3850" xr:uid="{16833C79-7B29-4F67-A80E-1070A59A2904}"/>
    <cellStyle name="Note 3" xfId="1549" xr:uid="{00000000-0005-0000-0000-0000ED060000}"/>
    <cellStyle name="Note 3 10" xfId="2871" xr:uid="{01BB2C5A-97D9-4EF1-AAFF-3D07CA1504A6}"/>
    <cellStyle name="Note 3 11" xfId="3006" xr:uid="{51740E2B-75A5-4C52-9ABC-A89E9F13A2BA}"/>
    <cellStyle name="Note 3 2" xfId="1550" xr:uid="{00000000-0005-0000-0000-0000EE060000}"/>
    <cellStyle name="Note 3 2 2" xfId="1551" xr:uid="{00000000-0005-0000-0000-0000EF060000}"/>
    <cellStyle name="Note 3 2 2 2" xfId="1552" xr:uid="{00000000-0005-0000-0000-0000F0060000}"/>
    <cellStyle name="Note 3 3" xfId="1553" xr:uid="{00000000-0005-0000-0000-0000F1060000}"/>
    <cellStyle name="Note 3 3 2" xfId="3369" xr:uid="{3C4AC926-6A13-4E9C-9FBC-266DFBAF3D01}"/>
    <cellStyle name="Note 3 3 3" xfId="3112" xr:uid="{A12A18D4-30E8-460A-B351-FE535CE8C9DD}"/>
    <cellStyle name="Note 3 3 4" xfId="2735" xr:uid="{EF7AC3BF-0857-4E5E-B31E-A912944CC182}"/>
    <cellStyle name="Note 3 3 5" xfId="2734" xr:uid="{E09E9771-F140-4297-B5C3-B395FABC3F74}"/>
    <cellStyle name="Note 3 3 6" xfId="3637" xr:uid="{1A4E168A-B93E-4D98-B7FA-A490F0AD286E}"/>
    <cellStyle name="Note 3 3 7" xfId="3754" xr:uid="{80E9A9D9-6F96-458A-A4C9-CF9D184AAD7A}"/>
    <cellStyle name="Note 3 3 8" xfId="4195" xr:uid="{98464700-F703-46D9-9415-5598D4B3033A}"/>
    <cellStyle name="Note 3 4" xfId="1554" xr:uid="{00000000-0005-0000-0000-0000F2060000}"/>
    <cellStyle name="Note 3 4 2" xfId="3370" xr:uid="{6A78139D-CDC3-4208-B52D-1A608CF1A07C}"/>
    <cellStyle name="Note 3 4 3" xfId="3111" xr:uid="{9CF38203-6C74-4625-8B34-A39D9FA10AA4}"/>
    <cellStyle name="Note 3 4 4" xfId="4004" xr:uid="{56002595-8A62-4963-B131-AA099FDBC38D}"/>
    <cellStyle name="Note 3 4 5" xfId="3853" xr:uid="{30D7C9C6-C3C0-4638-A1D8-63F8821A7E56}"/>
    <cellStyle name="Note 3 4 6" xfId="2829" xr:uid="{0122EAA1-F7BA-45FA-AAAA-721F3F06F8B9}"/>
    <cellStyle name="Note 3 4 7" xfId="3215" xr:uid="{A2ACCD97-48B9-4712-B942-2E95554FF69F}"/>
    <cellStyle name="Note 3 4 8" xfId="4092" xr:uid="{87EBEF3E-1139-48F3-ABE9-67CF1062B11E}"/>
    <cellStyle name="Note 3 5" xfId="3365" xr:uid="{1B676B7D-E4A7-4674-B999-99CB4E5554D8}"/>
    <cellStyle name="Note 3 6" xfId="3814" xr:uid="{2966EEB1-019F-42C9-8A62-4D30B28E1E8E}"/>
    <cellStyle name="Note 3 7" xfId="3677" xr:uid="{B4CC5E61-603B-4C52-B921-1F79DB5D530C}"/>
    <cellStyle name="Note 3 8" xfId="3852" xr:uid="{E54DEBE5-82E4-40E3-BFE3-B87458C2E712}"/>
    <cellStyle name="Note 3 9" xfId="4025" xr:uid="{F9B44232-8374-4CAE-BDB4-C312BC3B7E5A}"/>
    <cellStyle name="Note 4" xfId="1555" xr:uid="{00000000-0005-0000-0000-0000F3060000}"/>
    <cellStyle name="Note 4 10" xfId="2870" xr:uid="{C7D1ED86-DC58-4450-A852-9231DAA491D5}"/>
    <cellStyle name="Note 4 11" xfId="4196" xr:uid="{74513B7E-B63A-47B3-B1F2-E62BBD4E2EAB}"/>
    <cellStyle name="Note 4 2" xfId="1556" xr:uid="{00000000-0005-0000-0000-0000F4060000}"/>
    <cellStyle name="Note 4 3" xfId="1557" xr:uid="{00000000-0005-0000-0000-0000F5060000}"/>
    <cellStyle name="Note 4 3 2" xfId="3373" xr:uid="{3DFCBBC5-F994-4019-9C4B-444904FA324E}"/>
    <cellStyle name="Note 4 3 3" xfId="3109" xr:uid="{56153AAF-082D-4C4A-B4A6-AA4D402A63A9}"/>
    <cellStyle name="Note 4 3 4" xfId="3195" xr:uid="{2E37F6DF-7EAF-4543-A198-1DAF936214FF}"/>
    <cellStyle name="Note 4 3 5" xfId="3855" xr:uid="{7A654C04-9A64-4B2D-87D0-04A9A4F5A5FC}"/>
    <cellStyle name="Note 4 3 6" xfId="4027" xr:uid="{FBE94E03-0C9B-456F-AC34-2C368045CFB8}"/>
    <cellStyle name="Note 4 3 7" xfId="3742" xr:uid="{0DEB6E4B-7044-45A3-AF61-6076A3F484CA}"/>
    <cellStyle name="Note 4 3 8" xfId="4093" xr:uid="{9FB47385-2C12-4A73-B635-32C99CA2F8AB}"/>
    <cellStyle name="Note 4 4" xfId="1558" xr:uid="{00000000-0005-0000-0000-0000F6060000}"/>
    <cellStyle name="Note 4 4 2" xfId="3374" xr:uid="{81F84FA9-6DF8-4D92-B276-EF068351D2D4}"/>
    <cellStyle name="Note 4 4 3" xfId="3108" xr:uid="{B579AB78-F003-48E8-97DF-3915BAF487B3}"/>
    <cellStyle name="Note 4 4 4" xfId="3194" xr:uid="{DA503D6C-62B9-44AD-A7F0-BBA9D14611E1}"/>
    <cellStyle name="Note 4 4 5" xfId="3347" xr:uid="{7FC85632-1D6B-43EF-BD95-9CF11F1BA2B3}"/>
    <cellStyle name="Note 4 4 6" xfId="4028" xr:uid="{23274CF7-AB41-4D8C-81E8-F8E82F5903FE}"/>
    <cellStyle name="Note 4 4 7" xfId="2869" xr:uid="{931F080C-E5C9-4382-A3D1-7CC50C4116EF}"/>
    <cellStyle name="Note 4 4 8" xfId="4094" xr:uid="{86F39D29-EDE0-4DA0-A9BA-DB4597808983}"/>
    <cellStyle name="Note 4 5" xfId="3371" xr:uid="{A45DF0A0-70DC-4160-838A-9BB7C360FACF}"/>
    <cellStyle name="Note 4 6" xfId="3110" xr:uid="{D1BF7558-C723-4D10-9B65-B9ADF3EC3E0F}"/>
    <cellStyle name="Note 4 7" xfId="3216" xr:uid="{01AA8D1F-714C-4573-AAC0-8AC4C0E77C26}"/>
    <cellStyle name="Note 4 8" xfId="3854" xr:uid="{0029E7E5-DC98-400C-AE7B-B9C2599F10D6}"/>
    <cellStyle name="Note 4 9" xfId="4198" xr:uid="{9745770B-3375-4CFD-9FFB-B8F6410FDE19}"/>
    <cellStyle name="Note 5" xfId="1559" xr:uid="{00000000-0005-0000-0000-0000F7060000}"/>
    <cellStyle name="Note 5 10" xfId="3669" xr:uid="{16B9CCB8-DEED-4FF1-877E-EB599BDC3F80}"/>
    <cellStyle name="Note 5 11" xfId="4095" xr:uid="{1FFCC89E-127F-4454-A257-EC6D8F7E9A29}"/>
    <cellStyle name="Note 5 2" xfId="1560" xr:uid="{00000000-0005-0000-0000-0000F8060000}"/>
    <cellStyle name="Note 5 3" xfId="1561" xr:uid="{00000000-0005-0000-0000-0000F9060000}"/>
    <cellStyle name="Note 5 3 2" xfId="3377" xr:uid="{2BAD4331-103D-4EDF-8CD4-D9A3532C91F6}"/>
    <cellStyle name="Note 5 3 3" xfId="3106" xr:uid="{DFC78052-1D11-4792-B134-95ABDEEFC2C9}"/>
    <cellStyle name="Note 5 3 4" xfId="3192" xr:uid="{49F87DCC-B732-4A64-9CE9-E3D7B4124C94}"/>
    <cellStyle name="Note 5 3 5" xfId="3740" xr:uid="{D005A438-7CFB-40AC-9B7A-9E0195F180D6}"/>
    <cellStyle name="Note 5 3 6" xfId="3912" xr:uid="{D3EDEB91-E50E-4857-90CA-767749E92C9B}"/>
    <cellStyle name="Note 5 3 7" xfId="3987" xr:uid="{20F83ED2-1297-4817-88E6-789B87737EE9}"/>
    <cellStyle name="Note 5 3 8" xfId="3638" xr:uid="{56210958-C66F-458C-9990-06D93201FF0B}"/>
    <cellStyle name="Note 5 4" xfId="1562" xr:uid="{00000000-0005-0000-0000-0000FA060000}"/>
    <cellStyle name="Note 5 4 2" xfId="3378" xr:uid="{4120A7F0-1B34-45E5-BCF8-F689DFA7D048}"/>
    <cellStyle name="Note 5 4 3" xfId="3105" xr:uid="{A00EE348-6BAA-449B-8B19-26EC4D9D354C}"/>
    <cellStyle name="Note 5 4 4" xfId="3191" xr:uid="{DF7A9BA5-D079-4287-BD3B-72A7E176F599}"/>
    <cellStyle name="Note 5 4 5" xfId="2893" xr:uid="{AC9E1A7A-0216-4546-845A-182208701F34}"/>
    <cellStyle name="Note 5 4 6" xfId="4031" xr:uid="{E3032F7E-C5E7-4BDF-908D-636686D2AC80}"/>
    <cellStyle name="Note 5 4 7" xfId="4086" xr:uid="{BDAAB635-F62F-42B3-A1A0-E7F544368F4D}"/>
    <cellStyle name="Note 5 4 8" xfId="4096" xr:uid="{2544A13C-53F3-45C7-99F2-5A682E7705AE}"/>
    <cellStyle name="Note 5 5" xfId="3375" xr:uid="{2412B4D7-19EE-4161-953E-FFAD08822D81}"/>
    <cellStyle name="Note 5 6" xfId="3107" xr:uid="{6DC0E363-B6B1-4E4C-9718-E370E59C5483}"/>
    <cellStyle name="Note 5 7" xfId="3778" xr:uid="{0153B2B0-1021-43C8-9553-E20C62A649CA}"/>
    <cellStyle name="Note 5 8" xfId="3348" xr:uid="{2B92A68B-6057-4DBF-A12B-9C892FF8E695}"/>
    <cellStyle name="Note 5 9" xfId="4029" xr:uid="{DF558BFD-9968-4B9B-B4AC-9FFD8298A872}"/>
    <cellStyle name="Note 6" xfId="1563" xr:uid="{00000000-0005-0000-0000-0000FB060000}"/>
    <cellStyle name="Note 6 2" xfId="1564" xr:uid="{00000000-0005-0000-0000-0000FC060000}"/>
    <cellStyle name="Note 6 2 2" xfId="3380" xr:uid="{B0262110-B9BC-482E-AE0A-AB517DBED6BA}"/>
    <cellStyle name="Note 6 2 3" xfId="3103" xr:uid="{05B5DAD2-C231-41FF-AD0A-7456EF40A022}"/>
    <cellStyle name="Note 6 2 4" xfId="3189" xr:uid="{973B5C80-0F9A-4395-B043-EEA7D88C890F}"/>
    <cellStyle name="Note 6 2 5" xfId="2895" xr:uid="{D095CE04-568F-4112-8045-4200534BE45D}"/>
    <cellStyle name="Note 6 2 6" xfId="4033" xr:uid="{F7183968-0899-4B41-AA80-0E327FDBF109}"/>
    <cellStyle name="Note 6 2 7" xfId="2868" xr:uid="{DCC81137-3A04-43C2-AE1E-7220DECFD3B9}"/>
    <cellStyle name="Note 6 2 8" xfId="4229" xr:uid="{3A4482E6-4B5C-45B9-9644-C459C0E55A0C}"/>
    <cellStyle name="Note 6 3" xfId="3379" xr:uid="{7874FCB7-BEBA-4030-97B5-B19CB6B23D98}"/>
    <cellStyle name="Note 6 4" xfId="3104" xr:uid="{47AA8C21-DCD6-439F-BB30-6106CDCB808C}"/>
    <cellStyle name="Note 6 5" xfId="3190" xr:uid="{74B0548C-6DB2-4FC4-A72A-2048ECAE66DE}"/>
    <cellStyle name="Note 6 6" xfId="2894" xr:uid="{918839FD-5138-4A26-8ABD-74817C9FC658}"/>
    <cellStyle name="Note 6 7" xfId="4032" xr:uid="{E803E94C-CA59-4F74-A456-B638749D1346}"/>
    <cellStyle name="Note 6 8" xfId="4193" xr:uid="{A69A4DAF-CD6B-4F4F-8772-98A874A1CFDA}"/>
    <cellStyle name="Note 6 9" xfId="4230" xr:uid="{89F874B7-7E77-4236-899B-4F18830F1C18}"/>
    <cellStyle name="Note 7" xfId="1565" xr:uid="{00000000-0005-0000-0000-0000FD060000}"/>
    <cellStyle name="Note 7 2" xfId="3381" xr:uid="{48135AE0-5D1A-4080-813E-F4C284860461}"/>
    <cellStyle name="Note 7 3" xfId="3102" xr:uid="{D4074119-DDDA-470C-8894-E4ED529CF54B}"/>
    <cellStyle name="Note 7 4" xfId="3188" xr:uid="{4A40F921-E399-4C23-AFEE-A836060E10AF}"/>
    <cellStyle name="Note 7 5" xfId="3856" xr:uid="{A189D8CF-4741-451F-BB81-BDE140ABC41E}"/>
    <cellStyle name="Note 7 6" xfId="4034" xr:uid="{34146713-05AB-496C-91AA-A80523EC1093}"/>
    <cellStyle name="Note 7 7" xfId="2867" xr:uid="{16FC331E-854C-4B75-BD95-5AE3CF25875D}"/>
    <cellStyle name="Note 7 8" xfId="4228" xr:uid="{9763FE16-2B94-44BB-AE3E-51AFEA562DA4}"/>
    <cellStyle name="Note 8" xfId="1566" xr:uid="{00000000-0005-0000-0000-0000FE060000}"/>
    <cellStyle name="Note 8 2" xfId="3382" xr:uid="{1309AE8B-4859-43CB-9C88-C155FB9B4126}"/>
    <cellStyle name="Note 8 3" xfId="3101" xr:uid="{63578C59-DF39-4FB1-A02B-679D4400BEC0}"/>
    <cellStyle name="Note 8 4" xfId="3187" xr:uid="{68B0EC64-A51B-4BC8-A611-6CB48D033709}"/>
    <cellStyle name="Note 8 5" xfId="3857" xr:uid="{B4D7590C-8ADA-438B-9457-9D464DCB60F7}"/>
    <cellStyle name="Note 8 6" xfId="4035" xr:uid="{6F22B9E2-CAB4-44A8-A3E7-7B5D02B14E5A}"/>
    <cellStyle name="Note 8 7" xfId="2740" xr:uid="{80D87226-F3E9-42CA-B66C-2E4C61460391}"/>
    <cellStyle name="Note 8 8" xfId="4227" xr:uid="{F199F768-F26D-427F-B121-A5B2CB3A84D3}"/>
    <cellStyle name="Note 9" xfId="1567" xr:uid="{00000000-0005-0000-0000-0000FF060000}"/>
    <cellStyle name="Note 9 2" xfId="3383" xr:uid="{631A8DCF-E680-4CB0-8790-913147BFF1EA}"/>
    <cellStyle name="Note 9 3" xfId="2709" xr:uid="{BEA25BA7-225E-46EC-BFC8-8370662D735C}"/>
    <cellStyle name="Note 9 4" xfId="3186" xr:uid="{11266F80-A756-406F-9601-77EB96A56E22}"/>
    <cellStyle name="Note 9 5" xfId="3858" xr:uid="{399A151F-788C-4D33-AED1-953C71C7EB15}"/>
    <cellStyle name="Note 9 6" xfId="4036" xr:uid="{AF93EE84-0E98-4276-9575-F7D3DA8D6242}"/>
    <cellStyle name="Note 9 7" xfId="2859" xr:uid="{F3427B52-DED8-4DA1-882B-4B5E8720AAC1}"/>
    <cellStyle name="Note 9 8" xfId="4097" xr:uid="{B7EAEED8-E018-4279-BDE2-B3F7FA2858BC}"/>
    <cellStyle name="oft Excel]_x000d__x000a_Comment=The open=/f lines load custom functions into the Paste Function list._x000d__x000a_Maximized=3_x000d__x000a_Basics=1_x000d__x000a_A" xfId="2609" xr:uid="{00000000-0005-0000-0000-000000070000}"/>
    <cellStyle name="Output 10" xfId="1568" xr:uid="{00000000-0005-0000-0000-000001070000}"/>
    <cellStyle name="Output 10 2" xfId="3384" xr:uid="{9652DF55-E750-4EE7-9616-7A87F5697E74}"/>
    <cellStyle name="Output 10 3" xfId="3100" xr:uid="{9CD16F9B-6721-4999-A4BC-AA898B223DB3}"/>
    <cellStyle name="Output 10 4" xfId="3675" xr:uid="{D9EAF811-AD18-4431-B861-A7B5204BFFDB}"/>
    <cellStyle name="Output 10 5" xfId="3867" xr:uid="{ABC9077A-96DA-4CF4-B65E-1E601A1EA3E4}"/>
    <cellStyle name="Output 10 6" xfId="4037" xr:uid="{718C73B9-FF4F-498B-AA3E-AD890A4067E5}"/>
    <cellStyle name="Output 10 7" xfId="2733" xr:uid="{2B25B1B9-73DC-4F4D-B8EE-C3AEE396DC9B}"/>
    <cellStyle name="Output 10 8" xfId="4098" xr:uid="{77738A70-9DE8-4CEC-85D1-E5E0D644EA03}"/>
    <cellStyle name="Output 11" xfId="1569" xr:uid="{00000000-0005-0000-0000-000002070000}"/>
    <cellStyle name="Output 11 2" xfId="3385" xr:uid="{7510CB52-719F-41F7-89C4-6058177C47BF}"/>
    <cellStyle name="Output 11 3" xfId="3099" xr:uid="{69A528C1-B727-4303-9311-D72708E93580}"/>
    <cellStyle name="Output 11 4" xfId="3185" xr:uid="{96047B53-10C0-4B70-9FB3-C7A3C060511C}"/>
    <cellStyle name="Output 11 5" xfId="3859" xr:uid="{BE02747A-D1F9-445D-9825-4C317339282D}"/>
    <cellStyle name="Output 11 6" xfId="2742" xr:uid="{4AAE1275-F3DE-4192-A340-AF6C63B7A333}"/>
    <cellStyle name="Output 11 7" xfId="2866" xr:uid="{CA2EAE9A-32A9-46EE-8F42-FF137C3520C7}"/>
    <cellStyle name="Output 11 8" xfId="4099" xr:uid="{2307422A-666D-47E4-8717-6776AF9D5757}"/>
    <cellStyle name="Output 12" xfId="1570" xr:uid="{00000000-0005-0000-0000-000003070000}"/>
    <cellStyle name="Output 12 2" xfId="3386" xr:uid="{B766CE52-A5E7-46D6-8103-E5E51AA2A156}"/>
    <cellStyle name="Output 12 3" xfId="3098" xr:uid="{FABB2C7E-0285-4779-8A0B-066EF43422F4}"/>
    <cellStyle name="Output 12 4" xfId="3184" xr:uid="{5B050580-BBE6-495E-A794-9AA36FF0B020}"/>
    <cellStyle name="Output 12 5" xfId="3860" xr:uid="{6418D6F6-FF8A-46F6-BED0-CA93DC3DEA43}"/>
    <cellStyle name="Output 12 6" xfId="4038" xr:uid="{3F00793F-EF59-4189-9422-469E3DDC4CAE}"/>
    <cellStyle name="Output 12 7" xfId="3214" xr:uid="{0E132419-0CF0-402C-95B9-68F7911FFB14}"/>
    <cellStyle name="Output 12 8" xfId="4108" xr:uid="{7C70C89A-BA40-4DA2-B672-FC2D8007E8B7}"/>
    <cellStyle name="Output 13" xfId="2436" xr:uid="{00000000-0005-0000-0000-000004070000}"/>
    <cellStyle name="Output 13 2" xfId="3786" xr:uid="{4DD54154-B24C-43B1-8452-2133D69AABAE}"/>
    <cellStyle name="Output 13 3" xfId="2744" xr:uid="{0074D138-5B1A-4581-A87E-54EC67B24949}"/>
    <cellStyle name="Output 13 4" xfId="2835" xr:uid="{E6251C5E-8139-4CFA-97E0-33D2A0982EAA}"/>
    <cellStyle name="Output 13 5" xfId="3636" xr:uid="{3BE55135-3A89-4837-9295-AAE6A43BF24C}"/>
    <cellStyle name="Output 13 6" xfId="2966" xr:uid="{8BD765B7-DCC3-433A-BE48-E1BAA986B8A1}"/>
    <cellStyle name="Output 13 7" xfId="3807" xr:uid="{8687DF59-AD30-483F-9940-C150EED9CEED}"/>
    <cellStyle name="Output 13 8" xfId="4084" xr:uid="{F24462A7-9979-4B9B-BE2D-A4429EEF9BA7}"/>
    <cellStyle name="Output 2" xfId="1571" xr:uid="{00000000-0005-0000-0000-000005070000}"/>
    <cellStyle name="Output 2 10" xfId="4100" xr:uid="{932199CB-6C8C-42F2-887B-AFC3C75CF070}"/>
    <cellStyle name="Output 2 2" xfId="1572" xr:uid="{00000000-0005-0000-0000-000006070000}"/>
    <cellStyle name="Output 2 2 2" xfId="3388" xr:uid="{43CE22ED-C7F0-4ACE-966E-BE081F4AB720}"/>
    <cellStyle name="Output 2 2 3" xfId="3096" xr:uid="{D4E31E10-3DC1-41DB-A1BF-3DE1F29D3F13}"/>
    <cellStyle name="Output 2 2 4" xfId="3182" xr:uid="{6428F3B0-22CD-4544-9C6F-0A2AB29C4980}"/>
    <cellStyle name="Output 2 2 5" xfId="3862" xr:uid="{291F3940-72C1-4FD6-AC33-619A013BC578}"/>
    <cellStyle name="Output 2 2 6" xfId="4040" xr:uid="{8B0F0694-056C-4EDB-8FC1-FC602B254570}"/>
    <cellStyle name="Output 2 2 7" xfId="2864" xr:uid="{D8AFC9F6-A4EE-479E-AC2C-7799D3B69D3C}"/>
    <cellStyle name="Output 2 2 8" xfId="4101" xr:uid="{34DB5721-DFCD-42EE-986D-6EB686DC06B9}"/>
    <cellStyle name="Output 2 3" xfId="1573" xr:uid="{00000000-0005-0000-0000-000007070000}"/>
    <cellStyle name="Output 2 3 2" xfId="3389" xr:uid="{1DC54A62-5B09-42E1-A23A-67B05EE005D2}"/>
    <cellStyle name="Output 2 3 3" xfId="3793" xr:uid="{AF480FBC-2F5D-475D-966E-A50D8D21058C}"/>
    <cellStyle name="Output 2 3 4" xfId="3181" xr:uid="{70D92DB1-148C-4892-94CE-8E419D481A84}"/>
    <cellStyle name="Output 2 3 5" xfId="3863" xr:uid="{BE1F432A-B64A-4C03-9B00-85FCECEA7AC7}"/>
    <cellStyle name="Output 2 3 6" xfId="2901" xr:uid="{9B745A1D-11B7-47CC-B795-D09D64AE1962}"/>
    <cellStyle name="Output 2 3 7" xfId="3982" xr:uid="{87E90414-D1EF-435E-8CD8-9241DEF7EFD8}"/>
    <cellStyle name="Output 2 3 8" xfId="4102" xr:uid="{656E08D5-2791-4C9E-8038-3CBBF3C67BCC}"/>
    <cellStyle name="Output 2 4" xfId="3387" xr:uid="{80B16AAC-0477-424D-A9D9-E37015453B8D}"/>
    <cellStyle name="Output 2 5" xfId="3097" xr:uid="{23F5C081-E014-446D-BDA5-E00C0DDCDC78}"/>
    <cellStyle name="Output 2 6" xfId="3183" xr:uid="{6A81162F-0338-4C17-AC4A-C0B6EA4D17C3}"/>
    <cellStyle name="Output 2 7" xfId="3861" xr:uid="{A4A374E7-A9A7-4633-8A24-E392690266B9}"/>
    <cellStyle name="Output 2 8" xfId="4039" xr:uid="{8114D04F-869E-40A1-BFD3-911C1C20A567}"/>
    <cellStyle name="Output 2 9" xfId="2865" xr:uid="{01474AF5-E472-4859-84CE-E1B6FDF35455}"/>
    <cellStyle name="Output 3" xfId="1574" xr:uid="{00000000-0005-0000-0000-000008070000}"/>
    <cellStyle name="Output 3 10" xfId="4103" xr:uid="{DF77B697-ADC3-477A-BA43-CE0A8C69BA21}"/>
    <cellStyle name="Output 3 2" xfId="1575" xr:uid="{00000000-0005-0000-0000-000009070000}"/>
    <cellStyle name="Output 3 2 2" xfId="3391" xr:uid="{1A155A2E-74D0-4D1D-AD21-9129EF851218}"/>
    <cellStyle name="Output 3 2 3" xfId="3094" xr:uid="{786DDAD7-F77E-4AA1-9D84-38504B991AF1}"/>
    <cellStyle name="Output 3 2 4" xfId="3179" xr:uid="{A1B7ECBA-9839-4DAF-A9EE-3ABD4CEF5C6D}"/>
    <cellStyle name="Output 3 2 5" xfId="2760" xr:uid="{826CAC9E-C07B-4C0C-ACD0-3EC31E3AE442}"/>
    <cellStyle name="Output 3 2 6" xfId="3327" xr:uid="{BD89EE85-1253-4A39-8F37-D5ED0364E256}"/>
    <cellStyle name="Output 3 2 7" xfId="2862" xr:uid="{912E9349-DD97-41A3-8B3C-874E00C783DC}"/>
    <cellStyle name="Output 3 2 8" xfId="2830" xr:uid="{2A1AAAB3-61D8-47DB-B945-2D040AD27629}"/>
    <cellStyle name="Output 3 3" xfId="1576" xr:uid="{00000000-0005-0000-0000-00000A070000}"/>
    <cellStyle name="Output 3 3 2" xfId="3392" xr:uid="{82CE596C-7579-4694-A4F2-6B359D2AE504}"/>
    <cellStyle name="Output 3 3 3" xfId="3093" xr:uid="{4EDB2493-8FBE-4750-AC48-5EB09FFD9ED3}"/>
    <cellStyle name="Output 3 3 4" xfId="3178" xr:uid="{5CE974EB-1845-4CAB-BAF7-02F94732DD4B}"/>
    <cellStyle name="Output 3 3 5" xfId="3349" xr:uid="{A7A38D7E-D445-4E16-9BC4-7FBDEA28E584}"/>
    <cellStyle name="Output 3 3 6" xfId="4042" xr:uid="{BC80799E-F8FB-43C4-B370-4B860B588674}"/>
    <cellStyle name="Output 3 3 7" xfId="2861" xr:uid="{35AB380D-B3F0-4E32-A890-2A3474D2FF2C}"/>
    <cellStyle name="Output 3 3 8" xfId="4104" xr:uid="{71AAFDE6-0E7D-44C9-868F-FEA52563817D}"/>
    <cellStyle name="Output 3 4" xfId="3390" xr:uid="{ACD8F475-BE82-44CA-BFC1-E2A9112E4560}"/>
    <cellStyle name="Output 3 5" xfId="3095" xr:uid="{B5A4CC0D-99AE-47DE-AA07-B32325C689AE}"/>
    <cellStyle name="Output 3 6" xfId="3180" xr:uid="{F8E9BAD4-1154-4DAA-9A33-3365EBECD29D}"/>
    <cellStyle name="Output 3 7" xfId="3864" xr:uid="{CF0AA816-67B1-4DE8-BE4D-1DF221E5AEF6}"/>
    <cellStyle name="Output 3 8" xfId="4041" xr:uid="{04AB9398-D93A-4C01-9C49-7FE6FB03E15F}"/>
    <cellStyle name="Output 3 9" xfId="2863" xr:uid="{23A5F50D-9590-464A-859E-A2CE29131296}"/>
    <cellStyle name="Output 4" xfId="1577" xr:uid="{00000000-0005-0000-0000-00000B070000}"/>
    <cellStyle name="Output 4 2" xfId="1578" xr:uid="{00000000-0005-0000-0000-00000C070000}"/>
    <cellStyle name="Output 4 2 2" xfId="3394" xr:uid="{BD3211DA-445A-4A42-8504-6AA9E91133AD}"/>
    <cellStyle name="Output 4 2 3" xfId="3091" xr:uid="{A4A0F4D9-E2CD-401B-8669-E20434332714}"/>
    <cellStyle name="Output 4 2 4" xfId="3176" xr:uid="{103E8CF1-417B-481C-A5FF-6A24210D8AB6}"/>
    <cellStyle name="Output 4 2 5" xfId="3866" xr:uid="{96BFFF91-2658-4791-9EC0-249CB96226D7}"/>
    <cellStyle name="Output 4 2 6" xfId="4044" xr:uid="{36896B18-199E-4AF8-8188-6224C02A88A4}"/>
    <cellStyle name="Output 4 2 7" xfId="3769" xr:uid="{DF67CEFF-38A9-4EDA-9CAC-11FD2D0F7EB6}"/>
    <cellStyle name="Output 4 2 8" xfId="4105" xr:uid="{6CFD0B6B-A5AA-41D6-8E6D-356C8E6EF057}"/>
    <cellStyle name="Output 4 3" xfId="3393" xr:uid="{03E8F656-D461-4C9A-A27A-58E545891A2C}"/>
    <cellStyle name="Output 4 4" xfId="3092" xr:uid="{94B3F179-8BCC-45D7-955A-C8A261DBF2DD}"/>
    <cellStyle name="Output 4 5" xfId="3177" xr:uid="{DB2CB163-C744-4A2B-B56D-9B7B83CCB386}"/>
    <cellStyle name="Output 4 6" xfId="3865" xr:uid="{144B8CC2-6C1E-43F0-9FCB-778277D226A9}"/>
    <cellStyle name="Output 4 7" xfId="4043" xr:uid="{9881FACA-F082-464A-92A9-5398E50C2CCE}"/>
    <cellStyle name="Output 4 8" xfId="2860" xr:uid="{44FBD51B-F9CE-4D53-BEA7-C0C6A25CDA36}"/>
    <cellStyle name="Output 4 9" xfId="3782" xr:uid="{0CB9ED36-13B5-4CEC-8F54-6D3FC1B7F2E4}"/>
    <cellStyle name="Output 5" xfId="1579" xr:uid="{00000000-0005-0000-0000-00000D070000}"/>
    <cellStyle name="Output 5 2" xfId="1580" xr:uid="{00000000-0005-0000-0000-00000E070000}"/>
    <cellStyle name="Output 5 2 2" xfId="3396" xr:uid="{18439D9E-FA7B-4E4E-9CDD-FCE61C12E105}"/>
    <cellStyle name="Output 5 2 3" xfId="3089" xr:uid="{8C88D265-8B58-41D3-A4CE-EF9337F28FC2}"/>
    <cellStyle name="Output 5 2 4" xfId="2755" xr:uid="{E4E2C9C6-B8B1-40DF-93C6-1688BFF918F3}"/>
    <cellStyle name="Output 5 2 5" xfId="3868" xr:uid="{96BED94A-2048-4AF7-B01E-51EB4C15C578}"/>
    <cellStyle name="Output 5 2 6" xfId="4046" xr:uid="{E896E8F5-9592-4B04-9386-74DDF5717D9D}"/>
    <cellStyle name="Output 5 2 7" xfId="2857" xr:uid="{A59467DC-2F99-48CD-A995-BF92F56E55EA}"/>
    <cellStyle name="Output 5 2 8" xfId="4107" xr:uid="{81823196-6BD6-41AC-B4EF-390B514A39B1}"/>
    <cellStyle name="Output 5 3" xfId="3395" xr:uid="{B749FEE5-1ECE-4475-98CE-F507D478E37C}"/>
    <cellStyle name="Output 5 4" xfId="3090" xr:uid="{66A9DDE1-18AA-4BFF-9EA7-04737FC6BD8D}"/>
    <cellStyle name="Output 5 5" xfId="3175" xr:uid="{9DB3330B-A2AC-4562-BD4B-332B1B208013}"/>
    <cellStyle name="Output 5 6" xfId="3666" xr:uid="{7EAC57E8-341A-4F33-8D70-084A59AAB0BE}"/>
    <cellStyle name="Output 5 7" xfId="4045" xr:uid="{1B73BC72-3745-446A-998F-DB9982202142}"/>
    <cellStyle name="Output 5 8" xfId="2858" xr:uid="{CA600FE6-7D35-4CA7-A7BE-D19792FC2905}"/>
    <cellStyle name="Output 5 9" xfId="4106" xr:uid="{3DD4DC54-8306-4ACD-92E1-313CA1D2BE0A}"/>
    <cellStyle name="Output 6" xfId="1581" xr:uid="{00000000-0005-0000-0000-00000F070000}"/>
    <cellStyle name="Output 6 2" xfId="3397" xr:uid="{F5ABA982-325C-49D8-BEAE-51FD5E353021}"/>
    <cellStyle name="Output 6 3" xfId="3088" xr:uid="{A033649A-1108-4A38-8F6D-50C1EFFC378B}"/>
    <cellStyle name="Output 6 4" xfId="3174" xr:uid="{9528A646-390C-417D-8D66-5F574D3DFC87}"/>
    <cellStyle name="Output 6 5" xfId="3869" xr:uid="{422D8A29-2553-4E11-A9BF-4CA35C36E6A1}"/>
    <cellStyle name="Output 6 6" xfId="3708" xr:uid="{7F1DACA6-7F69-4EF8-821B-04509D5A0D3A}"/>
    <cellStyle name="Output 6 7" xfId="4124" xr:uid="{BD15E6D0-505A-4386-B053-19935BD0D342}"/>
    <cellStyle name="Output 6 8" xfId="4184" xr:uid="{304E5480-CBB1-4229-8960-D1DB78CD3308}"/>
    <cellStyle name="Output 7" xfId="1582" xr:uid="{00000000-0005-0000-0000-000010070000}"/>
    <cellStyle name="Output 7 2" xfId="3398" xr:uid="{F95DCE07-8ABC-493E-8CBB-FEFFFEC83CFA}"/>
    <cellStyle name="Output 7 3" xfId="3087" xr:uid="{FD72FA6F-9B26-4C2D-9E91-D6E0BF4AF491}"/>
    <cellStyle name="Output 7 4" xfId="3173" xr:uid="{9ABFD312-FC2A-4DDA-9B9C-B049CAC70AF9}"/>
    <cellStyle name="Output 7 5" xfId="3870" xr:uid="{3A393488-5820-485E-96EF-C1FC0BE6D382}"/>
    <cellStyle name="Output 7 6" xfId="4047" xr:uid="{9BAE386B-C810-40C5-934F-C82194239793}"/>
    <cellStyle name="Output 7 7" xfId="2856" xr:uid="{8C3B560D-1A62-4327-AB5D-E18C7BDE6AEC}"/>
    <cellStyle name="Output 7 8" xfId="4109" xr:uid="{AD297F67-F112-4200-AF50-C3D6BD87E570}"/>
    <cellStyle name="Output 8" xfId="1583" xr:uid="{00000000-0005-0000-0000-000011070000}"/>
    <cellStyle name="Output 8 2" xfId="3399" xr:uid="{C54100E2-3A76-407C-8D68-6F59B244BB89}"/>
    <cellStyle name="Output 8 3" xfId="3086" xr:uid="{C6D18512-6D00-48DA-B4FE-D81353B04155}"/>
    <cellStyle name="Output 8 4" xfId="3172" xr:uid="{A0BAE18B-0CAA-4EE5-9FBF-47400D2FE228}"/>
    <cellStyle name="Output 8 5" xfId="3910" xr:uid="{D85B4DE0-87BF-4E5A-93BB-32CBF8CE923C}"/>
    <cellStyle name="Output 8 6" xfId="4048" xr:uid="{060C559E-AE7B-4A19-99A6-063804A3906F}"/>
    <cellStyle name="Output 8 7" xfId="2855" xr:uid="{EAA7E7F1-B6DA-4AC1-A9D0-BB6843A4E096}"/>
    <cellStyle name="Output 8 8" xfId="4110" xr:uid="{7F517BE6-0369-4FD4-AE89-D598AF965F17}"/>
    <cellStyle name="Output 9" xfId="1584" xr:uid="{00000000-0005-0000-0000-000012070000}"/>
    <cellStyle name="Output 9 2" xfId="3400" xr:uid="{FB55BDDD-6036-40DE-A3D7-1807D72B1BE2}"/>
    <cellStyle name="Output 9 3" xfId="3085" xr:uid="{12868C08-16EC-4442-BE93-1C3A84BE84F5}"/>
    <cellStyle name="Output 9 4" xfId="3171" xr:uid="{6F9E3832-CE12-4CB8-A6B6-52D4C3B7CB51}"/>
    <cellStyle name="Output 9 5" xfId="3871" xr:uid="{29847E0F-5A49-48D0-94A3-1E0AF3AD225F}"/>
    <cellStyle name="Output 9 6" xfId="4049" xr:uid="{87E63E53-30C6-434C-AD96-5AD7C259E01F}"/>
    <cellStyle name="Output 9 7" xfId="2772" xr:uid="{5D66BDB0-4A34-405B-89A5-E8726BC07D2A}"/>
    <cellStyle name="Output 9 8" xfId="4111" xr:uid="{DFDF113D-04A2-4482-A0E4-A3C0764E774C}"/>
    <cellStyle name="Percent [0]" xfId="1585" xr:uid="{00000000-0005-0000-0000-000013070000}"/>
    <cellStyle name="Percent [00]" xfId="1586" xr:uid="{00000000-0005-0000-0000-000014070000}"/>
    <cellStyle name="Percent [2]" xfId="1587" xr:uid="{00000000-0005-0000-0000-000015070000}"/>
    <cellStyle name="Percent [2] 2" xfId="1588" xr:uid="{00000000-0005-0000-0000-000016070000}"/>
    <cellStyle name="Percent [2] 2 2" xfId="1589" xr:uid="{00000000-0005-0000-0000-000017070000}"/>
    <cellStyle name="Percent [2] 2 3" xfId="1590" xr:uid="{00000000-0005-0000-0000-000018070000}"/>
    <cellStyle name="Percent [2] 2 4" xfId="1591" xr:uid="{00000000-0005-0000-0000-000019070000}"/>
    <cellStyle name="Percent [2] 2 5" xfId="1592" xr:uid="{00000000-0005-0000-0000-00001A070000}"/>
    <cellStyle name="Percent [2] 3" xfId="1593" xr:uid="{00000000-0005-0000-0000-00001B070000}"/>
    <cellStyle name="Percent [2] 3 2" xfId="1594" xr:uid="{00000000-0005-0000-0000-00001C070000}"/>
    <cellStyle name="Percent [2] 4" xfId="1595" xr:uid="{00000000-0005-0000-0000-00001D070000}"/>
    <cellStyle name="Percent [2] 5" xfId="1596" xr:uid="{00000000-0005-0000-0000-00001E070000}"/>
    <cellStyle name="Percent [2] 6" xfId="1597" xr:uid="{00000000-0005-0000-0000-00001F070000}"/>
    <cellStyle name="Percent [2] 7" xfId="1598" xr:uid="{00000000-0005-0000-0000-000020070000}"/>
    <cellStyle name="Percent [2] 8" xfId="1599" xr:uid="{00000000-0005-0000-0000-000021070000}"/>
    <cellStyle name="Percent [2] 9" xfId="1600" xr:uid="{00000000-0005-0000-0000-000022070000}"/>
    <cellStyle name="Percent 10" xfId="1601" xr:uid="{00000000-0005-0000-0000-000023070000}"/>
    <cellStyle name="Percent 10 2" xfId="1602" xr:uid="{00000000-0005-0000-0000-000024070000}"/>
    <cellStyle name="Percent 10 2 2" xfId="1603" xr:uid="{00000000-0005-0000-0000-000025070000}"/>
    <cellStyle name="Percent 11" xfId="1604" xr:uid="{00000000-0005-0000-0000-000026070000}"/>
    <cellStyle name="Percent 11 2" xfId="1605" xr:uid="{00000000-0005-0000-0000-000027070000}"/>
    <cellStyle name="Percent 11 2 2" xfId="1606" xr:uid="{00000000-0005-0000-0000-000028070000}"/>
    <cellStyle name="Percent 12" xfId="1607" xr:uid="{00000000-0005-0000-0000-000029070000}"/>
    <cellStyle name="Percent 12 2" xfId="1608" xr:uid="{00000000-0005-0000-0000-00002A070000}"/>
    <cellStyle name="Percent 12 3" xfId="1609" xr:uid="{00000000-0005-0000-0000-00002B070000}"/>
    <cellStyle name="Percent 12 4" xfId="1610" xr:uid="{00000000-0005-0000-0000-00002C070000}"/>
    <cellStyle name="Percent 12 5" xfId="1611" xr:uid="{00000000-0005-0000-0000-00002D070000}"/>
    <cellStyle name="Percent 12 6" xfId="1612" xr:uid="{00000000-0005-0000-0000-00002E070000}"/>
    <cellStyle name="Percent 12 7" xfId="1613" xr:uid="{00000000-0005-0000-0000-00002F070000}"/>
    <cellStyle name="Percent 13" xfId="1614" xr:uid="{00000000-0005-0000-0000-000030070000}"/>
    <cellStyle name="Percent 13 2" xfId="1615" xr:uid="{00000000-0005-0000-0000-000031070000}"/>
    <cellStyle name="Percent 14" xfId="1616" xr:uid="{00000000-0005-0000-0000-000032070000}"/>
    <cellStyle name="Percent 15" xfId="1617" xr:uid="{00000000-0005-0000-0000-000033070000}"/>
    <cellStyle name="Percent 16" xfId="1618" xr:uid="{00000000-0005-0000-0000-000034070000}"/>
    <cellStyle name="Percent 17" xfId="1619" xr:uid="{00000000-0005-0000-0000-000035070000}"/>
    <cellStyle name="Percent 17 2" xfId="1620" xr:uid="{00000000-0005-0000-0000-000036070000}"/>
    <cellStyle name="Percent 18" xfId="1621" xr:uid="{00000000-0005-0000-0000-000037070000}"/>
    <cellStyle name="Percent 19" xfId="2437" xr:uid="{00000000-0005-0000-0000-000038070000}"/>
    <cellStyle name="Percent 2" xfId="1622" xr:uid="{00000000-0005-0000-0000-000039070000}"/>
    <cellStyle name="Percent 2 10" xfId="1623" xr:uid="{00000000-0005-0000-0000-00003A070000}"/>
    <cellStyle name="Percent 2 11" xfId="1624" xr:uid="{00000000-0005-0000-0000-00003B070000}"/>
    <cellStyle name="Percent 2 12" xfId="1625" xr:uid="{00000000-0005-0000-0000-00003C070000}"/>
    <cellStyle name="Percent 2 13" xfId="1626" xr:uid="{00000000-0005-0000-0000-00003D070000}"/>
    <cellStyle name="Percent 2 14" xfId="1627" xr:uid="{00000000-0005-0000-0000-00003E070000}"/>
    <cellStyle name="Percent 2 15" xfId="1628" xr:uid="{00000000-0005-0000-0000-00003F070000}"/>
    <cellStyle name="Percent 2 16" xfId="1629" xr:uid="{00000000-0005-0000-0000-000040070000}"/>
    <cellStyle name="Percent 2 17" xfId="1630" xr:uid="{00000000-0005-0000-0000-000041070000}"/>
    <cellStyle name="Percent 2 18" xfId="1631" xr:uid="{00000000-0005-0000-0000-000042070000}"/>
    <cellStyle name="Percent 2 19" xfId="1632" xr:uid="{00000000-0005-0000-0000-000043070000}"/>
    <cellStyle name="Percent 2 2" xfId="1633" xr:uid="{00000000-0005-0000-0000-000044070000}"/>
    <cellStyle name="Percent 2 2 2" xfId="1634" xr:uid="{00000000-0005-0000-0000-000045070000}"/>
    <cellStyle name="Percent 2 2 3" xfId="1635" xr:uid="{00000000-0005-0000-0000-000046070000}"/>
    <cellStyle name="Percent 2 20" xfId="1636" xr:uid="{00000000-0005-0000-0000-000047070000}"/>
    <cellStyle name="Percent 2 21" xfId="1637" xr:uid="{00000000-0005-0000-0000-000048070000}"/>
    <cellStyle name="Percent 2 22" xfId="1638" xr:uid="{00000000-0005-0000-0000-000049070000}"/>
    <cellStyle name="Percent 2 23" xfId="2438" xr:uid="{00000000-0005-0000-0000-00004A070000}"/>
    <cellStyle name="Percent 2 3" xfId="1639" xr:uid="{00000000-0005-0000-0000-00004B070000}"/>
    <cellStyle name="Percent 2 4" xfId="1640" xr:uid="{00000000-0005-0000-0000-00004C070000}"/>
    <cellStyle name="Percent 2 5" xfId="1641" xr:uid="{00000000-0005-0000-0000-00004D070000}"/>
    <cellStyle name="Percent 2 6" xfId="1642" xr:uid="{00000000-0005-0000-0000-00004E070000}"/>
    <cellStyle name="Percent 2 7" xfId="1643" xr:uid="{00000000-0005-0000-0000-00004F070000}"/>
    <cellStyle name="Percent 2 8" xfId="1644" xr:uid="{00000000-0005-0000-0000-000050070000}"/>
    <cellStyle name="Percent 2 9" xfId="1645" xr:uid="{00000000-0005-0000-0000-000051070000}"/>
    <cellStyle name="Percent 20" xfId="2610" xr:uid="{00000000-0005-0000-0000-000052070000}"/>
    <cellStyle name="Percent 21" xfId="2611" xr:uid="{00000000-0005-0000-0000-000053070000}"/>
    <cellStyle name="Percent 22" xfId="2702" xr:uid="{00000000-0005-0000-0000-000054070000}"/>
    <cellStyle name="Percent 3" xfId="1646" xr:uid="{00000000-0005-0000-0000-000055070000}"/>
    <cellStyle name="Percent 3 2" xfId="1647" xr:uid="{00000000-0005-0000-0000-000056070000}"/>
    <cellStyle name="Percent 3 2 2" xfId="1648" xr:uid="{00000000-0005-0000-0000-000057070000}"/>
    <cellStyle name="Percent 3 2 3" xfId="1649" xr:uid="{00000000-0005-0000-0000-000058070000}"/>
    <cellStyle name="Percent 3 2 4" xfId="1650" xr:uid="{00000000-0005-0000-0000-000059070000}"/>
    <cellStyle name="Percent 3 2 5" xfId="1651" xr:uid="{00000000-0005-0000-0000-00005A070000}"/>
    <cellStyle name="Percent 3 3" xfId="1652" xr:uid="{00000000-0005-0000-0000-00005B070000}"/>
    <cellStyle name="Percent 3 3 2" xfId="2612" xr:uid="{00000000-0005-0000-0000-00005C070000}"/>
    <cellStyle name="Percent 3 4" xfId="1653" xr:uid="{00000000-0005-0000-0000-00005D070000}"/>
    <cellStyle name="Percent 3 5" xfId="1654" xr:uid="{00000000-0005-0000-0000-00005E070000}"/>
    <cellStyle name="Percent 3 6" xfId="1655" xr:uid="{00000000-0005-0000-0000-00005F070000}"/>
    <cellStyle name="Percent 3 7" xfId="1656" xr:uid="{00000000-0005-0000-0000-000060070000}"/>
    <cellStyle name="Percent 3 8" xfId="1657" xr:uid="{00000000-0005-0000-0000-000061070000}"/>
    <cellStyle name="Percent 3 9" xfId="1658" xr:uid="{00000000-0005-0000-0000-000062070000}"/>
    <cellStyle name="Percent 4" xfId="1659" xr:uid="{00000000-0005-0000-0000-000063070000}"/>
    <cellStyle name="Percent 4 10" xfId="1660" xr:uid="{00000000-0005-0000-0000-000064070000}"/>
    <cellStyle name="Percent 4 11" xfId="1661" xr:uid="{00000000-0005-0000-0000-000065070000}"/>
    <cellStyle name="Percent 4 12" xfId="1662" xr:uid="{00000000-0005-0000-0000-000066070000}"/>
    <cellStyle name="Percent 4 13" xfId="1663" xr:uid="{00000000-0005-0000-0000-000067070000}"/>
    <cellStyle name="Percent 4 14" xfId="1664" xr:uid="{00000000-0005-0000-0000-000068070000}"/>
    <cellStyle name="Percent 4 2" xfId="1665" xr:uid="{00000000-0005-0000-0000-000069070000}"/>
    <cellStyle name="Percent 4 3" xfId="1666" xr:uid="{00000000-0005-0000-0000-00006A070000}"/>
    <cellStyle name="Percent 4 4" xfId="1667" xr:uid="{00000000-0005-0000-0000-00006B070000}"/>
    <cellStyle name="Percent 4 5" xfId="1668" xr:uid="{00000000-0005-0000-0000-00006C070000}"/>
    <cellStyle name="Percent 4 6" xfId="1669" xr:uid="{00000000-0005-0000-0000-00006D070000}"/>
    <cellStyle name="Percent 4 7" xfId="1670" xr:uid="{00000000-0005-0000-0000-00006E070000}"/>
    <cellStyle name="Percent 4 8" xfId="1671" xr:uid="{00000000-0005-0000-0000-00006F070000}"/>
    <cellStyle name="Percent 4 9" xfId="1672" xr:uid="{00000000-0005-0000-0000-000070070000}"/>
    <cellStyle name="Percent 5" xfId="14" xr:uid="{00000000-0005-0000-0000-000071070000}"/>
    <cellStyle name="Percent 5 2" xfId="1673" xr:uid="{00000000-0005-0000-0000-000072070000}"/>
    <cellStyle name="Percent 5 2 2" xfId="1674" xr:uid="{00000000-0005-0000-0000-000073070000}"/>
    <cellStyle name="Percent 5 3" xfId="1675" xr:uid="{00000000-0005-0000-0000-000074070000}"/>
    <cellStyle name="Percent 6" xfId="1676" xr:uid="{00000000-0005-0000-0000-000075070000}"/>
    <cellStyle name="Percent 6 2" xfId="1677" xr:uid="{00000000-0005-0000-0000-000076070000}"/>
    <cellStyle name="Percent 6 3" xfId="1678" xr:uid="{00000000-0005-0000-0000-000077070000}"/>
    <cellStyle name="Percent 6 4" xfId="1679" xr:uid="{00000000-0005-0000-0000-000078070000}"/>
    <cellStyle name="Percent 7" xfId="1680" xr:uid="{00000000-0005-0000-0000-000079070000}"/>
    <cellStyle name="Percent 7 2" xfId="1681" xr:uid="{00000000-0005-0000-0000-00007A070000}"/>
    <cellStyle name="Percent 7 3" xfId="2613" xr:uid="{00000000-0005-0000-0000-00007B070000}"/>
    <cellStyle name="Percent 8" xfId="1682" xr:uid="{00000000-0005-0000-0000-00007C070000}"/>
    <cellStyle name="Percent 9" xfId="1683" xr:uid="{00000000-0005-0000-0000-00007D070000}"/>
    <cellStyle name="PERCENTAGE" xfId="1684" xr:uid="{00000000-0005-0000-0000-00007E070000}"/>
    <cellStyle name="PERCENTAGE 2" xfId="1685" xr:uid="{00000000-0005-0000-0000-00007F070000}"/>
    <cellStyle name="PrePop Currency (0)" xfId="1686" xr:uid="{00000000-0005-0000-0000-000080070000}"/>
    <cellStyle name="PrePop Currency (2)" xfId="1687" xr:uid="{00000000-0005-0000-0000-000081070000}"/>
    <cellStyle name="PrePop Units (0)" xfId="1688" xr:uid="{00000000-0005-0000-0000-000082070000}"/>
    <cellStyle name="PrePop Units (1)" xfId="1689" xr:uid="{00000000-0005-0000-0000-000083070000}"/>
    <cellStyle name="PrePop Units (2)" xfId="1690" xr:uid="{00000000-0005-0000-0000-000084070000}"/>
    <cellStyle name="prot" xfId="1691" xr:uid="{00000000-0005-0000-0000-000085070000}"/>
    <cellStyle name="pwstyle" xfId="1692" xr:uid="{00000000-0005-0000-0000-000086070000}"/>
    <cellStyle name="Q" xfId="1693" xr:uid="{00000000-0005-0000-0000-000087070000}"/>
    <cellStyle name="Q_CSS_Q2'51_C1_Nop" xfId="1694" xr:uid="{00000000-0005-0000-0000-000088070000}"/>
    <cellStyle name="Quantity" xfId="1695" xr:uid="{00000000-0005-0000-0000-000089070000}"/>
    <cellStyle name="Quantity 2" xfId="1696" xr:uid="{00000000-0005-0000-0000-00008A070000}"/>
    <cellStyle name="Quantity 2 2" xfId="1697" xr:uid="{00000000-0005-0000-0000-00008B070000}"/>
    <cellStyle name="Quantity 2 3" xfId="1698" xr:uid="{00000000-0005-0000-0000-00008C070000}"/>
    <cellStyle name="Quantity 2 4" xfId="1699" xr:uid="{00000000-0005-0000-0000-00008D070000}"/>
    <cellStyle name="Quantity 2 5" xfId="1700" xr:uid="{00000000-0005-0000-0000-00008E070000}"/>
    <cellStyle name="Quantity 2_X2" xfId="1701" xr:uid="{00000000-0005-0000-0000-00008F070000}"/>
    <cellStyle name="Quantity 3" xfId="1702" xr:uid="{00000000-0005-0000-0000-000090070000}"/>
    <cellStyle name="Quantity 3 2" xfId="1703" xr:uid="{00000000-0005-0000-0000-000091070000}"/>
    <cellStyle name="Quantity 3_X2" xfId="1704" xr:uid="{00000000-0005-0000-0000-000092070000}"/>
    <cellStyle name="Quantity 4" xfId="1705" xr:uid="{00000000-0005-0000-0000-000093070000}"/>
    <cellStyle name="Quantity 5" xfId="1706" xr:uid="{00000000-0005-0000-0000-000094070000}"/>
    <cellStyle name="Quantity 6" xfId="1707" xr:uid="{00000000-0005-0000-0000-000095070000}"/>
    <cellStyle name="Quantity 7" xfId="1708" xr:uid="{00000000-0005-0000-0000-000096070000}"/>
    <cellStyle name="Quantity 8" xfId="1709" xr:uid="{00000000-0005-0000-0000-000097070000}"/>
    <cellStyle name="Quantity 9" xfId="1710" xr:uid="{00000000-0005-0000-0000-000098070000}"/>
    <cellStyle name="Quantity_GFN_Q2'53_X2" xfId="1711" xr:uid="{00000000-0005-0000-0000-000099070000}"/>
    <cellStyle name="Rittichai" xfId="1712" xr:uid="{00000000-0005-0000-0000-00009A070000}"/>
    <cellStyle name="RMG - PB01.93" xfId="1713" xr:uid="{00000000-0005-0000-0000-00009B070000}"/>
    <cellStyle name="SAPBEXaggData" xfId="1714" xr:uid="{00000000-0005-0000-0000-00009C070000}"/>
    <cellStyle name="SAPBEXaggData 2" xfId="3469" xr:uid="{BDD2B36C-C28E-4F4F-B253-76F3A5A5B084}"/>
    <cellStyle name="SAPBEXaggData 3" xfId="3775" xr:uid="{A6E30E62-4722-4D5A-B97E-7B64F93141A7}"/>
    <cellStyle name="SAPBEXaggData 4" xfId="4117" xr:uid="{29A4C82B-1F84-4F74-B74F-6BFE307A0CD5}"/>
    <cellStyle name="SAPBEXaggData 5" xfId="2947" xr:uid="{80787459-6836-42EE-B4FD-7616AFEFC158}"/>
    <cellStyle name="SAPBEXaggData 6" xfId="4222" xr:uid="{4BAFFB5B-4210-452B-B43F-55049633AB7C}"/>
    <cellStyle name="SAPBEXaggData 7" xfId="3660" xr:uid="{4C309431-FE61-439B-918F-2204DD02FC59}"/>
    <cellStyle name="SAPBEXaggData 8" xfId="2811" xr:uid="{39FEC4B8-2111-4E89-858D-47C906ACA1C7}"/>
    <cellStyle name="SAPBEXaggDataEmph" xfId="1715" xr:uid="{00000000-0005-0000-0000-00009D070000}"/>
    <cellStyle name="SAPBEXaggDataEmph 2" xfId="1716" xr:uid="{00000000-0005-0000-0000-00009E070000}"/>
    <cellStyle name="SAPBEXaggDataEmph 2 2" xfId="3471" xr:uid="{2E4A02ED-2186-41DA-8985-87D08194FF73}"/>
    <cellStyle name="SAPBEXaggDataEmph 2 3" xfId="3069" xr:uid="{1F6F6F03-34C8-4623-8184-7B467E4A7E6E}"/>
    <cellStyle name="SAPBEXaggDataEmph 2 4" xfId="3137" xr:uid="{51383012-3405-425C-AEFF-A8405AFD7C5E}"/>
    <cellStyle name="SAPBEXaggDataEmph 2 5" xfId="3908" xr:uid="{B402E726-34D0-4F14-973B-D1EF9E11272E}"/>
    <cellStyle name="SAPBEXaggDataEmph 2 6" xfId="3887" xr:uid="{96BC8ADF-F1F7-4D17-8661-7E90B8E4B869}"/>
    <cellStyle name="SAPBEXaggDataEmph 2 7" xfId="3208" xr:uid="{828B267D-A19E-4B82-BE00-8D3F684661F9}"/>
    <cellStyle name="SAPBEXaggDataEmph 2 8" xfId="3008" xr:uid="{7325F06B-AA57-40B6-8FFC-1D0864593BE5}"/>
    <cellStyle name="SAPBEXaggDataEmph 3" xfId="3470" xr:uid="{B06613BB-235B-4D07-89D0-F0BC05C52F41}"/>
    <cellStyle name="SAPBEXaggDataEmph 4" xfId="3070" xr:uid="{41600F34-B01D-4428-B24F-FF97E774494B}"/>
    <cellStyle name="SAPBEXaggDataEmph 5" xfId="2776" xr:uid="{40975797-F873-4680-B0B3-28BF5871AC8D}"/>
    <cellStyle name="SAPBEXaggDataEmph 6" xfId="3909" xr:uid="{08E86E78-F026-46E3-99E3-2F30029CA56D}"/>
    <cellStyle name="SAPBEXaggDataEmph 7" xfId="4223" xr:uid="{E581930A-E53B-4520-8672-B2AD515F15EA}"/>
    <cellStyle name="SAPBEXaggDataEmph 8" xfId="3633" xr:uid="{AB9FC76C-A6B6-4138-B800-F0436AFAE5B8}"/>
    <cellStyle name="SAPBEXaggDataEmph 9" xfId="3007" xr:uid="{C6497134-5921-4ACA-94A7-A20743AB4E2D}"/>
    <cellStyle name="SAPBEXaggItem" xfId="1717" xr:uid="{00000000-0005-0000-0000-00009F070000}"/>
    <cellStyle name="SAPBEXaggItem 2" xfId="3472" xr:uid="{C589AE30-DCE2-4824-8BE3-AC2438E0D70D}"/>
    <cellStyle name="SAPBEXaggItem 3" xfId="3774" xr:uid="{C08E2B9E-617E-4D05-809C-BBD1F1EFF2BC}"/>
    <cellStyle name="SAPBEXaggItem 4" xfId="3816" xr:uid="{761BED56-6721-4B68-96B5-F64EE9602E49}"/>
    <cellStyle name="SAPBEXaggItem 5" xfId="2762" xr:uid="{AF4DD3F4-4434-45B7-BBAE-21484D2D4CFD}"/>
    <cellStyle name="SAPBEXaggItem 6" xfId="3746" xr:uid="{5C753021-9F95-4C47-B1EB-117033AC43B0}"/>
    <cellStyle name="SAPBEXaggItem 7" xfId="3467" xr:uid="{29E7FDA0-6B1F-47DE-B955-55800671212A}"/>
    <cellStyle name="SAPBEXaggItem 8" xfId="2970" xr:uid="{5B14ACBA-2758-43CC-8F27-7D185491D97B}"/>
    <cellStyle name="SAPBEXaggItemX" xfId="1718" xr:uid="{00000000-0005-0000-0000-0000A0070000}"/>
    <cellStyle name="SAPBEXaggItemX 2" xfId="1719" xr:uid="{00000000-0005-0000-0000-0000A1070000}"/>
    <cellStyle name="SAPBEXaggItemX 2 2" xfId="3474" xr:uid="{817F986E-86CC-4E4A-8DB3-20649299A879}"/>
    <cellStyle name="SAPBEXaggItemX 2 3" xfId="3067" xr:uid="{7408DC70-8D55-4BDA-85DB-1FB68E150C23}"/>
    <cellStyle name="SAPBEXaggItemX 2 4" xfId="2717" xr:uid="{F253DE32-24EE-40FF-8E3E-E68E6A5BADB8}"/>
    <cellStyle name="SAPBEXaggItemX 2 5" xfId="2949" xr:uid="{47067A04-4607-434B-BEA0-2E2FAB26803E}"/>
    <cellStyle name="SAPBEXaggItemX 2 6" xfId="3840" xr:uid="{F74A7E17-2CE3-4A80-A8E4-E8D4DD5D0F44}"/>
    <cellStyle name="SAPBEXaggItemX 2 7" xfId="2967" xr:uid="{EE180B9D-D109-456D-9F70-F00474FEDBCD}"/>
    <cellStyle name="SAPBEXaggItemX 2 8" xfId="4023" xr:uid="{DCF6B1E0-E201-4271-B675-7E6F9987FA1A}"/>
    <cellStyle name="SAPBEXaggItemX 3" xfId="3473" xr:uid="{13FBEFC1-6928-46E6-AB28-10DD60ECB6A3}"/>
    <cellStyle name="SAPBEXaggItemX 4" xfId="3068" xr:uid="{C5EFAD9E-B322-4741-915E-A95E6796A5C2}"/>
    <cellStyle name="SAPBEXaggItemX 5" xfId="3136" xr:uid="{30E17BC7-F3B6-4E3F-8788-C4EC5B930483}"/>
    <cellStyle name="SAPBEXaggItemX 6" xfId="2948" xr:uid="{B8886315-963D-4200-BC1E-8BFF09CDFFC3}"/>
    <cellStyle name="SAPBEXaggItemX 7" xfId="2736" xr:uid="{B36CCE86-C1A4-4B66-8992-3E26491059C8}"/>
    <cellStyle name="SAPBEXaggItemX 8" xfId="3466" xr:uid="{E7DB0933-5325-4934-BDED-E0F008DF2E8D}"/>
    <cellStyle name="SAPBEXaggItemX 9" xfId="4133" xr:uid="{C530F456-BF37-43D9-9A07-EF1D0AA9E233}"/>
    <cellStyle name="SAPBEXchaText" xfId="1720" xr:uid="{00000000-0005-0000-0000-0000A2070000}"/>
    <cellStyle name="SAPBEXchaText 2" xfId="1721" xr:uid="{00000000-0005-0000-0000-0000A3070000}"/>
    <cellStyle name="SAPBEXchaText 2 2" xfId="3476" xr:uid="{2496F623-26DE-4A92-9470-468F4DD3A022}"/>
    <cellStyle name="SAPBEXchaText 2 3" xfId="3065" xr:uid="{F52625BE-FB1A-4CEA-AB9F-CCEACA0C9070}"/>
    <cellStyle name="SAPBEXchaText 2 4" xfId="3750" xr:uid="{12DF6A55-732F-4608-9F3C-9AB804FDCE61}"/>
    <cellStyle name="SAPBEXchaText 2 5" xfId="3997" xr:uid="{3094C128-953A-4707-80D9-AA6E0795EF92}"/>
    <cellStyle name="SAPBEXchaText 2 6" xfId="3841" xr:uid="{6A92C813-8530-4F32-9411-E3876D468874}"/>
    <cellStyle name="SAPBEXchaText 2 7" xfId="3207" xr:uid="{71BBDEE4-1C88-43C6-988D-C82CD34D3444}"/>
    <cellStyle name="SAPBEXchaText 2 8" xfId="3010" xr:uid="{C453D7D6-E4E0-4E14-AE49-D7234EDE5463}"/>
    <cellStyle name="SAPBEXchaText 3" xfId="3475" xr:uid="{83EC45C3-7EEC-4F90-86D1-D217932542DF}"/>
    <cellStyle name="SAPBEXchaText 4" xfId="3066" xr:uid="{8E0B917F-5A48-49C4-921A-CE8253F0BA5F}"/>
    <cellStyle name="SAPBEXchaText 5" xfId="3135" xr:uid="{C596CCE1-2C13-4C79-B461-3C9F3E6879C8}"/>
    <cellStyle name="SAPBEXchaText 6" xfId="2950" xr:uid="{FCBB9E1C-D316-49DA-BDEB-A532E9E5EDCE}"/>
    <cellStyle name="SAPBEXchaText 7" xfId="3338" xr:uid="{A58AFBAC-9B88-4E4A-B629-57B723AE9C1C}"/>
    <cellStyle name="SAPBEXchaText 8" xfId="2965" xr:uid="{1EC15505-2388-4779-A2F5-92EE200471C4}"/>
    <cellStyle name="SAPBEXchaText 9" xfId="3009" xr:uid="{18DAE20F-82E7-40F8-940B-3D8AC2768DD1}"/>
    <cellStyle name="SAPBEXexcBad7" xfId="1722" xr:uid="{00000000-0005-0000-0000-0000A4070000}"/>
    <cellStyle name="SAPBEXexcBad7 2" xfId="1723" xr:uid="{00000000-0005-0000-0000-0000A5070000}"/>
    <cellStyle name="SAPBEXexcBad7 2 2" xfId="3478" xr:uid="{42D13980-6B35-42B5-98CE-ABF2FC28EDBD}"/>
    <cellStyle name="SAPBEXexcBad7 2 3" xfId="3804" xr:uid="{FC9B30F4-CC97-424F-9C1E-29A503BCA063}"/>
    <cellStyle name="SAPBEXexcBad7 2 4" xfId="4118" xr:uid="{F44782ED-A321-4D0E-AA8F-3C3103E41FC9}"/>
    <cellStyle name="SAPBEXexcBad7 2 5" xfId="3353" xr:uid="{0A0A94FD-9941-4B8A-AC83-FF590E8E9AEE}"/>
    <cellStyle name="SAPBEXexcBad7 2 6" xfId="2904" xr:uid="{3F7ACFBC-606E-4842-A455-94FFD3741055}"/>
    <cellStyle name="SAPBEXexcBad7 2 7" xfId="3465" xr:uid="{D470EBF0-E323-4B79-BEBC-975EB2A1D60B}"/>
    <cellStyle name="SAPBEXexcBad7 2 8" xfId="3963" xr:uid="{7B6E75C8-C3F2-4D36-A8F7-87458AA3B1B5}"/>
    <cellStyle name="SAPBEXexcBad7 3" xfId="3477" xr:uid="{9F031A6C-3A1C-4D7B-8330-01BABEF7E384}"/>
    <cellStyle name="SAPBEXexcBad7 4" xfId="3805" xr:uid="{568841F5-4DF1-4345-8D32-BD0D30E4CEC2}"/>
    <cellStyle name="SAPBEXexcBad7 5" xfId="3749" xr:uid="{3AD9C0F7-2049-4156-A2F3-96EAA2786212}"/>
    <cellStyle name="SAPBEXexcBad7 6" xfId="3352" xr:uid="{92820A95-0469-4274-BF6D-BC3BA2AFED0B}"/>
    <cellStyle name="SAPBEXexcBad7 7" xfId="3975" xr:uid="{38575F6F-555A-45F4-AF10-2D04A077106D}"/>
    <cellStyle name="SAPBEXexcBad7 8" xfId="3659" xr:uid="{CC934180-585B-4D01-9E19-EBB18F13B61D}"/>
    <cellStyle name="SAPBEXexcBad7 9" xfId="2812" xr:uid="{FF1E70A1-2463-47FE-827D-89FC4FFF6BA2}"/>
    <cellStyle name="SAPBEXexcBad8" xfId="1724" xr:uid="{00000000-0005-0000-0000-0000A6070000}"/>
    <cellStyle name="SAPBEXexcBad8 2" xfId="1725" xr:uid="{00000000-0005-0000-0000-0000A7070000}"/>
    <cellStyle name="SAPBEXexcBad8 2 2" xfId="3480" xr:uid="{1C4F7B94-309D-4DED-ABA1-6FB0E189939C}"/>
    <cellStyle name="SAPBEXexcBad8 2 3" xfId="3773" xr:uid="{F1492C7E-21D8-435A-A381-B407C5426E25}"/>
    <cellStyle name="SAPBEXexcBad8 2 4" xfId="3924" xr:uid="{2BD4AFC7-2E56-489E-A7A3-1639A7A1C644}"/>
    <cellStyle name="SAPBEXexcBad8 2 5" xfId="3670" xr:uid="{915F2A00-9441-4FC5-A8E0-300BE29C4C2E}"/>
    <cellStyle name="SAPBEXexcBad8 2 6" xfId="3842" xr:uid="{82A4FECF-F6F9-4106-BD44-481C853AB070}"/>
    <cellStyle name="SAPBEXexcBad8 2 7" xfId="3463" xr:uid="{DF993F9D-78BA-4C9F-B1F4-8AED828CE346}"/>
    <cellStyle name="SAPBEXexcBad8 2 8" xfId="4026" xr:uid="{F8EB88EB-63AB-4F8C-BA06-A5B65D76AD07}"/>
    <cellStyle name="SAPBEXexcBad8 3" xfId="3479" xr:uid="{434B87BB-24A0-4CC7-A97D-F0069BD3D3DE}"/>
    <cellStyle name="SAPBEXexcBad8 4" xfId="3803" xr:uid="{0A20F7F8-C035-4EAA-9648-832961762C26}"/>
    <cellStyle name="SAPBEXexcBad8 5" xfId="3125" xr:uid="{6721254C-7B7A-4A6C-8DFC-ED11BA68A834}"/>
    <cellStyle name="SAPBEXexcBad8 6" xfId="2951" xr:uid="{25D83DC9-9139-41E1-9B1A-F79E33657275}"/>
    <cellStyle name="SAPBEXexcBad8 7" xfId="4224" xr:uid="{C0F4B9E3-AA19-4E2F-BA05-CC6B27E29D07}"/>
    <cellStyle name="SAPBEXexcBad8 8" xfId="3464" xr:uid="{1527D91A-8D2A-4AEF-BB0A-93FAA7A952E6}"/>
    <cellStyle name="SAPBEXexcBad8 9" xfId="3741" xr:uid="{36AAE9F7-E1B2-48D9-B1A0-BBA26340D967}"/>
    <cellStyle name="SAPBEXexcBad9" xfId="1726" xr:uid="{00000000-0005-0000-0000-0000A8070000}"/>
    <cellStyle name="SAPBEXexcBad9 2" xfId="1727" xr:uid="{00000000-0005-0000-0000-0000A9070000}"/>
    <cellStyle name="SAPBEXexcBad9 2 2" xfId="3482" xr:uid="{38E02550-3EFE-4856-BE27-3424232A5C6D}"/>
    <cellStyle name="SAPBEXexcBad9 2 3" xfId="3063" xr:uid="{560B6B9E-8041-4835-ADC3-0E3F6ED5F88C}"/>
    <cellStyle name="SAPBEXexcBad9 2 4" xfId="3925" xr:uid="{4AE54C9C-532A-45CC-A103-87012D342F98}"/>
    <cellStyle name="SAPBEXexcBad9 2 5" xfId="3996" xr:uid="{E7F0C8C7-819F-4AF3-A5C6-23D1A3C5170D}"/>
    <cellStyle name="SAPBEXexcBad9 2 6" xfId="4082" xr:uid="{BA30CF8A-356C-4767-9EEA-136F20F7F321}"/>
    <cellStyle name="SAPBEXexcBad9 2 7" xfId="3658" xr:uid="{0B9BFF66-F844-4558-A639-85333BE6B36C}"/>
    <cellStyle name="SAPBEXexcBad9 2 8" xfId="2813" xr:uid="{80F81974-F598-4BCA-A990-8787A37B2454}"/>
    <cellStyle name="SAPBEXexcBad9 3" xfId="3481" xr:uid="{36D08AE7-AC5C-499C-AD40-8F56C97BB0E4}"/>
    <cellStyle name="SAPBEXexcBad9 4" xfId="3064" xr:uid="{20015489-7266-4427-A859-4AEB81B1ECE2}"/>
    <cellStyle name="SAPBEXexcBad9 5" xfId="2712" xr:uid="{9FFC7422-8977-49CD-98B3-226D460853FA}"/>
    <cellStyle name="SAPBEXexcBad9 6" xfId="2952" xr:uid="{8A60D1D9-3A3C-4571-AE7E-42AC763663A5}"/>
    <cellStyle name="SAPBEXexcBad9 7" xfId="4135" xr:uid="{1C0928EF-6343-445C-915A-E4968B50207F}"/>
    <cellStyle name="SAPBEXexcBad9 8" xfId="4192" xr:uid="{09673A32-C863-4EDF-8CE1-615B7AD922BC}"/>
    <cellStyle name="SAPBEXexcBad9 9" xfId="3011" xr:uid="{E373013A-314D-45B5-A654-B23D8EE3DCCE}"/>
    <cellStyle name="SAPBEXexcCritical4" xfId="1728" xr:uid="{00000000-0005-0000-0000-0000AA070000}"/>
    <cellStyle name="SAPBEXexcCritical4 2" xfId="1729" xr:uid="{00000000-0005-0000-0000-0000AB070000}"/>
    <cellStyle name="SAPBEXexcCritical4 2 2" xfId="3484" xr:uid="{EE3475FA-C879-4399-92B9-B22771F9BF4E}"/>
    <cellStyle name="SAPBEXexcCritical4 2 3" xfId="3801" xr:uid="{BDF55C02-02F5-4524-957D-1C4CE0DCC03A}"/>
    <cellStyle name="SAPBEXexcCritical4 2 4" xfId="3134" xr:uid="{839D5D12-07E0-428D-8D31-31D847471521}"/>
    <cellStyle name="SAPBEXexcCritical4 2 5" xfId="3906" xr:uid="{F632C01A-87E5-4D43-8E2E-3A66A890A790}"/>
    <cellStyle name="SAPBEXexcCritical4 2 6" xfId="4137" xr:uid="{8756B507-3708-4D7F-A130-334E3E49C56A}"/>
    <cellStyle name="SAPBEXexcCritical4 2 7" xfId="4191" xr:uid="{AA028AE5-7138-4210-B56C-AF937676418A}"/>
    <cellStyle name="SAPBEXexcCritical4 2 8" xfId="3071" xr:uid="{8A18B560-7CA9-4BF2-9E6E-6F7B307279B4}"/>
    <cellStyle name="SAPBEXexcCritical4 3" xfId="3483" xr:uid="{ADCF613F-E1C8-4E99-A937-B38AE2A31CE6}"/>
    <cellStyle name="SAPBEXexcCritical4 4" xfId="3802" xr:uid="{5BC564AD-96C7-430B-BAEE-C9302E4A42C5}"/>
    <cellStyle name="SAPBEXexcCritical4 5" xfId="3926" xr:uid="{18178A82-7F99-4AB5-BAC7-1DEE03C49FC7}"/>
    <cellStyle name="SAPBEXexcCritical4 6" xfId="3907" xr:uid="{68BEAAF9-D19E-45F4-A9DC-AA375CDFF4C5}"/>
    <cellStyle name="SAPBEXexcCritical4 7" xfId="4136" xr:uid="{2704CFBB-E116-46A5-9B18-43D6D5E20EA6}"/>
    <cellStyle name="SAPBEXexcCritical4 8" xfId="3891" xr:uid="{0637A872-CC71-4616-8E8D-94C01DA606DE}"/>
    <cellStyle name="SAPBEXexcCritical4 9" xfId="3012" xr:uid="{6B223E7F-96D9-4DFA-ADAF-9694BE032331}"/>
    <cellStyle name="SAPBEXexcCritical5" xfId="1730" xr:uid="{00000000-0005-0000-0000-0000AC070000}"/>
    <cellStyle name="SAPBEXexcCritical5 2" xfId="1731" xr:uid="{00000000-0005-0000-0000-0000AD070000}"/>
    <cellStyle name="SAPBEXexcCritical5 2 2" xfId="3486" xr:uid="{1B8BC576-E10B-4C15-943A-D4DF208518D9}"/>
    <cellStyle name="SAPBEXexcCritical5 2 3" xfId="3772" xr:uid="{1A19B236-73FC-4ECE-8E87-5249E798632A}"/>
    <cellStyle name="SAPBEXexcCritical5 2 4" xfId="3927" xr:uid="{337990B0-980C-42CD-85A7-ED1E8412821D}"/>
    <cellStyle name="SAPBEXexcCritical5 2 5" xfId="3905" xr:uid="{36B4190D-4F28-4560-AE6C-5BAB3E8F5396}"/>
    <cellStyle name="SAPBEXexcCritical5 2 6" xfId="3339" xr:uid="{5A573C5F-55DE-4620-83F1-ECE692B08912}"/>
    <cellStyle name="SAPBEXexcCritical5 2 7" xfId="3922" xr:uid="{46E36BD1-4788-4880-8C42-E73DDFE29756}"/>
    <cellStyle name="SAPBEXexcCritical5 2 8" xfId="3321" xr:uid="{96835526-FE1B-45C9-B3BB-FD7A7E49D5F3}"/>
    <cellStyle name="SAPBEXexcCritical5 3" xfId="3485" xr:uid="{8291E678-054A-40A0-A4E1-AFB7B22E46D4}"/>
    <cellStyle name="SAPBEXexcCritical5 4" xfId="3800" xr:uid="{E02EBD17-B4A3-41AE-BDF8-0A20732CEA12}"/>
    <cellStyle name="SAPBEXexcCritical5 5" xfId="3133" xr:uid="{AB0A75A8-DB58-42AF-A1BA-CFDC7233A4FA}"/>
    <cellStyle name="SAPBEXexcCritical5 6" xfId="3671" xr:uid="{4094B70D-8F9C-4712-A6B0-2F62CA0DDECD}"/>
    <cellStyle name="SAPBEXexcCritical5 7" xfId="2783" xr:uid="{41879CE3-C3F7-4BDE-99BD-90E013C66162}"/>
    <cellStyle name="SAPBEXexcCritical5 8" xfId="3632" xr:uid="{3541AD21-3FB3-4950-9330-4F689E78A8B1}"/>
    <cellStyle name="SAPBEXexcCritical5 9" xfId="3707" xr:uid="{44D64F26-1428-4529-BC5B-B9F73C1ACC87}"/>
    <cellStyle name="SAPBEXexcCritical6" xfId="1732" xr:uid="{00000000-0005-0000-0000-0000AE070000}"/>
    <cellStyle name="SAPBEXexcCritical6 2" xfId="1733" xr:uid="{00000000-0005-0000-0000-0000AF070000}"/>
    <cellStyle name="SAPBEXexcCritical6 2 2" xfId="3488" xr:uid="{85B45476-D18C-4290-9616-CC5550D097E6}"/>
    <cellStyle name="SAPBEXexcCritical6 2 3" xfId="3061" xr:uid="{1724A710-B328-46DC-904B-EB3EDE9F7A8E}"/>
    <cellStyle name="SAPBEXexcCritical6 2 4" xfId="3131" xr:uid="{DF33AB26-9EF1-4994-ACC4-2B610C2F2647}"/>
    <cellStyle name="SAPBEXexcCritical6 2 5" xfId="3354" xr:uid="{A31AE88E-CDE7-4AAB-8B16-24883755C055}"/>
    <cellStyle name="SAPBEXexcCritical6 2 6" xfId="3340" xr:uid="{CBFBEB70-7316-4821-A801-011DD64E42FD}"/>
    <cellStyle name="SAPBEXexcCritical6 2 7" xfId="3631" xr:uid="{56EE5A9D-F599-42FB-96FF-A229DD74D367}"/>
    <cellStyle name="SAPBEXexcCritical6 2 8" xfId="4030" xr:uid="{F1DD495A-98DD-466F-8733-3C40487C6312}"/>
    <cellStyle name="SAPBEXexcCritical6 3" xfId="3487" xr:uid="{DC90D968-FF3F-4B0C-BC37-4D7C63B3DD4F}"/>
    <cellStyle name="SAPBEXexcCritical6 4" xfId="3062" xr:uid="{3A1DEAEF-EEEE-4F6F-8111-F5F6E7F7BFB9}"/>
    <cellStyle name="SAPBEXexcCritical6 5" xfId="3132" xr:uid="{50A8EB09-5A0A-4F6B-A8BB-B6831F7193A4}"/>
    <cellStyle name="SAPBEXexcCritical6 6" xfId="2763" xr:uid="{8423C09F-F2CE-4B2F-B175-40A52049D578}"/>
    <cellStyle name="SAPBEXexcCritical6 7" xfId="4138" xr:uid="{9699EF3B-68E0-45E4-B7DB-428E6CB90A86}"/>
    <cellStyle name="SAPBEXexcCritical6 8" xfId="3665" xr:uid="{15FD4A1C-78D3-4F3C-8D45-136E03F5217C}"/>
    <cellStyle name="SAPBEXexcCritical6 9" xfId="3072" xr:uid="{6E5F3FDD-EC9D-480A-925E-27C87C72E613}"/>
    <cellStyle name="SAPBEXexcGood1" xfId="1734" xr:uid="{00000000-0005-0000-0000-0000B0070000}"/>
    <cellStyle name="SAPBEXexcGood1 2" xfId="1735" xr:uid="{00000000-0005-0000-0000-0000B1070000}"/>
    <cellStyle name="SAPBEXexcGood1 2 2" xfId="3490" xr:uid="{44D5C960-3F8F-4247-8561-60C7C6ADBA63}"/>
    <cellStyle name="SAPBEXexcGood1 2 3" xfId="3798" xr:uid="{9D495F95-62DF-47E2-BCB5-359AD6F79681}"/>
    <cellStyle name="SAPBEXexcGood1 2 4" xfId="3130" xr:uid="{3769B243-A898-40FB-9740-79350FDEC652}"/>
    <cellStyle name="SAPBEXexcGood1 2 5" xfId="2953" xr:uid="{108A391B-66A0-4268-8E35-F6677FFEB33C}"/>
    <cellStyle name="SAPBEXexcGood1 2 6" xfId="4139" xr:uid="{85D78A26-368E-4598-95FA-229E2C345077}"/>
    <cellStyle name="SAPBEXexcGood1 2 7" xfId="3983" xr:uid="{70CF4C6F-52E6-4CDA-B0C3-7D56B70AB984}"/>
    <cellStyle name="SAPBEXexcGood1 2 8" xfId="4050" xr:uid="{D99F0F3E-0382-4B85-A2B6-45101FF2940C}"/>
    <cellStyle name="SAPBEXexcGood1 3" xfId="3489" xr:uid="{146D3DE0-31CC-4BD1-9CD1-6D3CC6569A48}"/>
    <cellStyle name="SAPBEXexcGood1 4" xfId="3799" xr:uid="{0F0DDE5D-C8D9-483F-8222-4A38C0AB1A6E}"/>
    <cellStyle name="SAPBEXexcGood1 5" xfId="3928" xr:uid="{B6C1B342-4198-4219-B91B-6F7EFF155482}"/>
    <cellStyle name="SAPBEXexcGood1 6" xfId="3355" xr:uid="{1EEA9DAC-6E43-4DBB-A8BC-0E3BF97426BC}"/>
    <cellStyle name="SAPBEXexcGood1 7" xfId="3843" xr:uid="{DEC442F0-A3BE-4AE4-A2F0-1CF9925E6B3F}"/>
    <cellStyle name="SAPBEXexcGood1 8" xfId="3611" xr:uid="{2B8FA99E-301F-4116-8512-FA0BC7134CF6}"/>
    <cellStyle name="SAPBEXexcGood1 9" xfId="3690" xr:uid="{8A3CB86B-CDD8-4427-AE47-0B48526EDF77}"/>
    <cellStyle name="SAPBEXexcGood2" xfId="1736" xr:uid="{00000000-0005-0000-0000-0000B2070000}"/>
    <cellStyle name="SAPBEXexcGood2 2" xfId="1737" xr:uid="{00000000-0005-0000-0000-0000B3070000}"/>
    <cellStyle name="SAPBEXexcGood2 2 2" xfId="3492" xr:uid="{0D27047D-36DB-4CDE-83EE-ACFC62BEF7FA}"/>
    <cellStyle name="SAPBEXexcGood2 2 3" xfId="3771" xr:uid="{939B325C-A151-4985-8916-C46E919F969B}"/>
    <cellStyle name="SAPBEXexcGood2 2 4" xfId="2753" xr:uid="{BE4ED2F5-F10F-4162-9D5B-3D07CA24A453}"/>
    <cellStyle name="SAPBEXexcGood2 2 5" xfId="2814" xr:uid="{B8AA0551-0EDF-46C6-8C5F-DBFF5D481F86}"/>
    <cellStyle name="SAPBEXexcGood2 2 6" xfId="3342" xr:uid="{AFC79167-3A7D-42B1-AE9B-0EAFAB748B78}"/>
    <cellStyle name="SAPBEXexcGood2 2 7" xfId="4190" xr:uid="{94A05AB1-55E5-4D23-8CD5-F37960C78916}"/>
    <cellStyle name="SAPBEXexcGood2 2 8" xfId="3013" xr:uid="{3C366C2B-8DF9-4924-9C05-503638E42091}"/>
    <cellStyle name="SAPBEXexcGood2 3" xfId="3491" xr:uid="{A048539A-5E36-4B63-91B5-B6CDC03C55D0}"/>
    <cellStyle name="SAPBEXexcGood2 4" xfId="3797" xr:uid="{73550648-DFE8-4DFA-9B3A-53E90340F71A}"/>
    <cellStyle name="SAPBEXexcGood2 5" xfId="3129" xr:uid="{E6401981-7F27-4A1E-9C20-508319031642}"/>
    <cellStyle name="SAPBEXexcGood2 6" xfId="2954" xr:uid="{61D0D39A-5E4B-4643-BE54-E6225020CB8C}"/>
    <cellStyle name="SAPBEXexcGood2 7" xfId="3341" xr:uid="{011BF8DF-D14A-4761-9391-A2B9AA54C5AF}"/>
    <cellStyle name="SAPBEXexcGood2 8" xfId="2786" xr:uid="{F6108F30-45DF-4AED-BD85-D3D249B52A61}"/>
    <cellStyle name="SAPBEXexcGood2 9" xfId="4051" xr:uid="{328E4B9C-933B-4570-A482-1DF651A5D33C}"/>
    <cellStyle name="SAPBEXexcGood3" xfId="1738" xr:uid="{00000000-0005-0000-0000-0000B4070000}"/>
    <cellStyle name="SAPBEXexcGood3 2" xfId="1739" xr:uid="{00000000-0005-0000-0000-0000B5070000}"/>
    <cellStyle name="SAPBEXexcGood3 2 2" xfId="3494" xr:uid="{A6428336-549C-43C7-AB32-B3F7F11BB27F}"/>
    <cellStyle name="SAPBEXexcGood3 2 3" xfId="3059" xr:uid="{1FCC9CAF-EF4B-410B-A036-CBE85FB4EF9B}"/>
    <cellStyle name="SAPBEXexcGood3 2 4" xfId="2782" xr:uid="{CC0E84E3-5AD5-4FAD-B23F-9654B278DA97}"/>
    <cellStyle name="SAPBEXexcGood3 2 5" xfId="2764" xr:uid="{497D8CCB-E9DF-450C-AEE1-50BEBBB7E222}"/>
    <cellStyle name="SAPBEXexcGood3 2 6" xfId="3574" xr:uid="{BF28EE9A-4D8D-488F-A03A-C47364F70275}"/>
    <cellStyle name="SAPBEXexcGood3 2 7" xfId="3656" xr:uid="{2A2A89F2-ED92-4336-A326-5AAEE4393FDA}"/>
    <cellStyle name="SAPBEXexcGood3 2 8" xfId="3015" xr:uid="{EEBBFFCC-5D3E-49F0-B402-04251CF417DB}"/>
    <cellStyle name="SAPBEXexcGood3 3" xfId="3493" xr:uid="{6B7C4EB3-A9F1-447B-8F86-27FFFF12FE5F}"/>
    <cellStyle name="SAPBEXexcGood3 4" xfId="3060" xr:uid="{8E297F08-96FE-47D4-B234-7B492450C637}"/>
    <cellStyle name="SAPBEXexcGood3 5" xfId="2752" xr:uid="{D63D4596-1E89-4273-B4FB-B9ED4072072A}"/>
    <cellStyle name="SAPBEXexcGood3 6" xfId="3995" xr:uid="{B9561194-C8FA-44F8-AF43-18D636A94A63}"/>
    <cellStyle name="SAPBEXexcGood3 7" xfId="3573" xr:uid="{6043AB09-4403-4416-8145-A8CBF937D47B}"/>
    <cellStyle name="SAPBEXexcGood3 8" xfId="3657" xr:uid="{59B6437A-B955-4C0B-8713-48C6E185096A}"/>
    <cellStyle name="SAPBEXexcGood3 9" xfId="3014" xr:uid="{88652B18-4C59-496E-A430-F36FCB8C11F2}"/>
    <cellStyle name="SAPBEXfilterDrill" xfId="1740" xr:uid="{00000000-0005-0000-0000-0000B6070000}"/>
    <cellStyle name="SAPBEXfilterDrill 2" xfId="3495" xr:uid="{7BBA7BB2-96B4-4949-A1ED-C012E96CF39C}"/>
    <cellStyle name="SAPBEXfilterDrill 3" xfId="3058" xr:uid="{3EED6BCA-4711-4CBC-BDE3-D1B07C04D9E4}"/>
    <cellStyle name="SAPBEXfilterDrill 4" xfId="2751" xr:uid="{F089D793-6581-4FAD-B209-EE4F8F970429}"/>
    <cellStyle name="SAPBEXfilterDrill 5" xfId="3904" xr:uid="{F0B88431-F8DF-4350-904C-F71BA3E8648D}"/>
    <cellStyle name="SAPBEXfilterDrill 6" xfId="3885" xr:uid="{99E38E29-BCE6-4BD5-967B-8EA89F07A8DE}"/>
    <cellStyle name="SAPBEXfilterDrill 7" xfId="3610" xr:uid="{BD4BE185-DCB0-4D3C-A5FC-8F3427E11CAA}"/>
    <cellStyle name="SAPBEXfilterDrill 8" xfId="3776" xr:uid="{5646A102-AB60-4707-8554-A6BEA587B456}"/>
    <cellStyle name="SAPBEXfilterItem" xfId="1741" xr:uid="{00000000-0005-0000-0000-0000B7070000}"/>
    <cellStyle name="SAPBEXfilterItem 2" xfId="1742" xr:uid="{00000000-0005-0000-0000-0000B8070000}"/>
    <cellStyle name="SAPBEXfilterText" xfId="1743" xr:uid="{00000000-0005-0000-0000-0000B9070000}"/>
    <cellStyle name="SAPBEXformats" xfId="1744" xr:uid="{00000000-0005-0000-0000-0000BA070000}"/>
    <cellStyle name="SAPBEXformats 2" xfId="1745" xr:uid="{00000000-0005-0000-0000-0000BB070000}"/>
    <cellStyle name="SAPBEXformats 2 2" xfId="3498" xr:uid="{322B836B-7602-4DA6-A05C-0BC1887206E0}"/>
    <cellStyle name="SAPBEXformats 2 3" xfId="3056" xr:uid="{C1EF3D56-E8C8-4CCD-ABF0-8F10004DF3D6}"/>
    <cellStyle name="SAPBEXformats 2 4" xfId="3743" xr:uid="{FFF74A0F-C3D8-457A-B907-F8B82BEA21E1}"/>
    <cellStyle name="SAPBEXformats 2 5" xfId="3903" xr:uid="{1E670FC1-1744-4CF7-891F-591F23255904}"/>
    <cellStyle name="SAPBEXformats 2 6" xfId="4116" xr:uid="{AFC89457-B2AA-4FDE-9477-D847A41F8694}"/>
    <cellStyle name="SAPBEXformats 2 7" xfId="3654" xr:uid="{CCA9510A-96EC-44CB-A975-3A9CEA46634D}"/>
    <cellStyle name="SAPBEXformats 2 8" xfId="3017" xr:uid="{24A0CD41-D0DE-453A-81AB-DCD5AFDF2CDA}"/>
    <cellStyle name="SAPBEXformats 3" xfId="3497" xr:uid="{670DAC59-1453-4359-9D72-521C670BFBC9}"/>
    <cellStyle name="SAPBEXformats 4" xfId="3057" xr:uid="{3CB9ED40-B6F5-4945-839E-DC50FAD91012}"/>
    <cellStyle name="SAPBEXformats 5" xfId="2750" xr:uid="{960CCC5D-43BE-4DDA-8C69-FBAF6B15D1BF}"/>
    <cellStyle name="SAPBEXformats 6" xfId="3994" xr:uid="{44EEAC22-0D15-4BD7-A8E4-74D71DF8C6D3}"/>
    <cellStyle name="SAPBEXformats 7" xfId="3575" xr:uid="{D8B16AA7-A381-4406-986F-4755CDF4044A}"/>
    <cellStyle name="SAPBEXformats 8" xfId="3655" xr:uid="{D46E9EC4-6661-4790-B940-105E0B91E453}"/>
    <cellStyle name="SAPBEXformats 9" xfId="3016" xr:uid="{2D65A3F3-5D53-45CB-90D6-47C38C257D43}"/>
    <cellStyle name="SAPBEXheaderItem" xfId="1746" xr:uid="{00000000-0005-0000-0000-0000BC070000}"/>
    <cellStyle name="SAPBEXheaderItem 2" xfId="1747" xr:uid="{00000000-0005-0000-0000-0000BD070000}"/>
    <cellStyle name="SAPBEXheaderItem 2 2" xfId="3500" xr:uid="{81E0EFBC-E111-4C06-93FE-2BC6629612FF}"/>
    <cellStyle name="SAPBEXheaderItem 2 3" xfId="3054" xr:uid="{5DD1780D-C7E9-41F5-B4C1-ECC016C3BA32}"/>
    <cellStyle name="SAPBEXheaderItem 2 4" xfId="3930" xr:uid="{70EF3D56-02AA-445A-AF7E-0CC2805619F6}"/>
    <cellStyle name="SAPBEXheaderItem 2 5" xfId="2818" xr:uid="{72484CE6-F188-490C-80BC-6A8D703D1F81}"/>
    <cellStyle name="SAPBEXheaderItem 2 6" xfId="4140" xr:uid="{6D73850E-1F44-409D-A0BA-BEBFE69C7B47}"/>
    <cellStyle name="SAPBEXheaderItem 2 7" xfId="3601" xr:uid="{78C0B410-499C-47BD-B95D-AE20B2224462}"/>
    <cellStyle name="SAPBEXheaderItem 2 8" xfId="3328" xr:uid="{4B451984-80AB-4F8A-B135-E9C318349907}"/>
    <cellStyle name="SAPBEXheaderItem 3" xfId="3499" xr:uid="{126D76CC-14E9-42ED-B7D0-23ECAE6B659B}"/>
    <cellStyle name="SAPBEXheaderItem 4" xfId="3055" xr:uid="{456FD97A-4023-4987-9C1B-64C61695C65B}"/>
    <cellStyle name="SAPBEXheaderItem 5" xfId="3929" xr:uid="{44F1D41B-ECBC-46E3-BD6B-634E1A65F183}"/>
    <cellStyle name="SAPBEXheaderItem 6" xfId="3902" xr:uid="{83EB1378-51C8-4709-A4AA-A70A379A90AC}"/>
    <cellStyle name="SAPBEXheaderItem 7" xfId="3971" xr:uid="{751D9C3E-4277-4BFC-A6EF-BB06DDA15040}"/>
    <cellStyle name="SAPBEXheaderItem 8" xfId="3602" xr:uid="{96E46468-1BA2-46C1-8C3D-FC06243E3956}"/>
    <cellStyle name="SAPBEXheaderItem 9" xfId="3639" xr:uid="{E324A72E-91DF-44EC-83E2-6B56338C6D99}"/>
    <cellStyle name="SAPBEXheaderText" xfId="1748" xr:uid="{00000000-0005-0000-0000-0000BE070000}"/>
    <cellStyle name="SAPBEXheaderText 2" xfId="1749" xr:uid="{00000000-0005-0000-0000-0000BF070000}"/>
    <cellStyle name="SAPBEXheaderText 2 2" xfId="3502" xr:uid="{14B93377-3402-420A-BE92-1CC168E9B01C}"/>
    <cellStyle name="SAPBEXheaderText 2 3" xfId="3052" xr:uid="{FDF1CB28-AB51-43FC-8EAA-5F4B6AB9AEC2}"/>
    <cellStyle name="SAPBEXheaderText 2 4" xfId="3932" xr:uid="{12EBA792-B33C-490D-A3FB-6E580EECB230}"/>
    <cellStyle name="SAPBEXheaderText 2 5" xfId="2828" xr:uid="{0D801524-F83A-49D2-B9F0-7DE6AD4DCEC2}"/>
    <cellStyle name="SAPBEXheaderText 2 6" xfId="4142" xr:uid="{D9BB7836-9791-4E57-89F6-16B0B7665071}"/>
    <cellStyle name="SAPBEXheaderText 2 7" xfId="4189" xr:uid="{2EF54B35-3FD7-43E3-9194-66EC39810F72}"/>
    <cellStyle name="SAPBEXheaderText 2 8" xfId="3018" xr:uid="{D889FA44-5180-4314-8429-F221ED66D4B8}"/>
    <cellStyle name="SAPBEXheaderText 3" xfId="3501" xr:uid="{583A3885-8F34-4433-86E8-047DF0A2C346}"/>
    <cellStyle name="SAPBEXheaderText 4" xfId="3053" xr:uid="{38B24854-8EBD-4280-B157-65D2BB16D904}"/>
    <cellStyle name="SAPBEXheaderText 5" xfId="3931" xr:uid="{4388E11B-53FA-4601-B58D-DDC347E17908}"/>
    <cellStyle name="SAPBEXheaderText 6" xfId="3761" xr:uid="{283EC9E0-8888-491B-BD77-821D89CA7BD1}"/>
    <cellStyle name="SAPBEXheaderText 7" xfId="4141" xr:uid="{CB209247-0F7F-495C-BF33-7E7A033D2504}"/>
    <cellStyle name="SAPBEXheaderText 8" xfId="3600" xr:uid="{E8A09AF3-1362-46A3-B118-E3E4A53BEDE4}"/>
    <cellStyle name="SAPBEXheaderText 9" xfId="4052" xr:uid="{B0960FAA-8C66-4FE3-980F-4A3A57A49191}"/>
    <cellStyle name="SAPBEXHLevel0" xfId="1750" xr:uid="{00000000-0005-0000-0000-0000C0070000}"/>
    <cellStyle name="SAPBEXHLevel0 2" xfId="1751" xr:uid="{00000000-0005-0000-0000-0000C1070000}"/>
    <cellStyle name="SAPBEXHLevel0 2 2" xfId="3504" xr:uid="{F67E185D-97D6-4C2F-9ADE-540A847920A8}"/>
    <cellStyle name="SAPBEXHLevel0 2 3" xfId="3050" xr:uid="{6CF83127-BE21-418D-A4A8-4575F0FA9772}"/>
    <cellStyle name="SAPBEXHLevel0 2 4" xfId="3934" xr:uid="{81834A1F-068E-4091-A63D-6837CCEA7780}"/>
    <cellStyle name="SAPBEXHLevel0 2 5" xfId="3901" xr:uid="{C810BD40-0BDC-4338-A3D6-6041E2F6487E}"/>
    <cellStyle name="SAPBEXHLevel0 2 6" xfId="4144" xr:uid="{14491F81-DC53-4045-9DCF-A14E66530E48}"/>
    <cellStyle name="SAPBEXHLevel0 2 7" xfId="3206" xr:uid="{5A44E0D9-1862-4C75-AF84-99987A07DA33}"/>
    <cellStyle name="SAPBEXHLevel0 2 8" xfId="3964" xr:uid="{CE4114D2-A4FE-4BC1-B40B-B17634834F3B}"/>
    <cellStyle name="SAPBEXHLevel0 3" xfId="3503" xr:uid="{F023C120-99F3-4BF8-835C-FF35A80DDDF4}"/>
    <cellStyle name="SAPBEXHLevel0 4" xfId="3051" xr:uid="{77395281-95C7-4243-A2E6-E01868069790}"/>
    <cellStyle name="SAPBEXHLevel0 5" xfId="3933" xr:uid="{6C13978E-CB16-4052-95C1-7590BA708D99}"/>
    <cellStyle name="SAPBEXHLevel0 6" xfId="3993" xr:uid="{8402CE5A-DC57-4265-920D-79B4236E0799}"/>
    <cellStyle name="SAPBEXHLevel0 7" xfId="4143" xr:uid="{C0D2FDE7-3FCA-4875-9F32-4A39347359D2}"/>
    <cellStyle name="SAPBEXHLevel0 8" xfId="3890" xr:uid="{C73C0771-A32C-450D-9C5F-DA0F0D9DD494}"/>
    <cellStyle name="SAPBEXHLevel0 9" xfId="3019" xr:uid="{3C3E4CD1-DEDD-40A0-B2CD-4AE7F5218DB2}"/>
    <cellStyle name="SAPBEXHLevel0X" xfId="1752" xr:uid="{00000000-0005-0000-0000-0000C2070000}"/>
    <cellStyle name="SAPBEXHLevel0X 2" xfId="1753" xr:uid="{00000000-0005-0000-0000-0000C3070000}"/>
    <cellStyle name="SAPBEXHLevel0X 2 2" xfId="3506" xr:uid="{031E47B3-56FD-4949-A1BF-9FD3C292BFDA}"/>
    <cellStyle name="SAPBEXHLevel0X 2 3" xfId="3048" xr:uid="{CAFB688B-65AB-4981-A747-86C9CA77623D}"/>
    <cellStyle name="SAPBEXHLevel0X 2 4" xfId="3936" xr:uid="{CAF58970-D499-4DC6-9679-9B1799A0C37A}"/>
    <cellStyle name="SAPBEXHLevel0X 2 5" xfId="2711" xr:uid="{F4712CC6-6230-42D9-8C9F-A8249B3B6FB9}"/>
    <cellStyle name="SAPBEXHLevel0X 2 6" xfId="4146" xr:uid="{ECC05AB3-5942-4F99-9511-83014B61D8EB}"/>
    <cellStyle name="SAPBEXHLevel0X 2 7" xfId="3197" xr:uid="{E65B4D9A-310C-4241-8707-495F7446049B}"/>
    <cellStyle name="SAPBEXHLevel0X 2 8" xfId="4053" xr:uid="{69EC1DDB-871B-4138-965B-58F18F573488}"/>
    <cellStyle name="SAPBEXHLevel0X 3" xfId="3505" xr:uid="{3EACE9F2-83DE-42AC-B294-C8FFF8E99E11}"/>
    <cellStyle name="SAPBEXHLevel0X 4" xfId="3049" xr:uid="{8A005EAA-9FB5-4EF9-AE92-6FFB67E0188A}"/>
    <cellStyle name="SAPBEXHLevel0X 5" xfId="3935" xr:uid="{799CFC14-B390-4AA5-8DC9-8279DE1B0A9A}"/>
    <cellStyle name="SAPBEXHLevel0X 6" xfId="3900" xr:uid="{25F308E1-5DCB-467E-9AEA-0501C6BFA377}"/>
    <cellStyle name="SAPBEXHLevel0X 7" xfId="4145" xr:uid="{25764457-0FF7-4128-9561-89B51412A3D9}"/>
    <cellStyle name="SAPBEXHLevel0X 8" xfId="3200" xr:uid="{ED1F8747-0492-4D7C-9B1B-91EE3EA641E7}"/>
    <cellStyle name="SAPBEXHLevel0X 9" xfId="3073" xr:uid="{22B5350B-6306-4760-910A-8BD034EDB76D}"/>
    <cellStyle name="SAPBEXHLevel1" xfId="1754" xr:uid="{00000000-0005-0000-0000-0000C4070000}"/>
    <cellStyle name="SAPBEXHLevel1 2" xfId="1755" xr:uid="{00000000-0005-0000-0000-0000C5070000}"/>
    <cellStyle name="SAPBEXHLevel1 2 2" xfId="3508" xr:uid="{B54F1AAA-963B-4647-804D-757AB9AF963F}"/>
    <cellStyle name="SAPBEXHLevel1 2 3" xfId="3046" xr:uid="{92A6A867-FC2E-4C0A-B521-DD4C24C5CCD2}"/>
    <cellStyle name="SAPBEXHLevel1 2 4" xfId="3938" xr:uid="{7668D9EE-5946-42FC-9F2B-A87DD67EFBD1}"/>
    <cellStyle name="SAPBEXHLevel1 2 5" xfId="3362" xr:uid="{1622FC41-EF0D-4BA2-AD4C-23882F499925}"/>
    <cellStyle name="SAPBEXHLevel1 2 6" xfId="4148" xr:uid="{AC70CA81-2639-4081-BE00-7AE335CF4A49}"/>
    <cellStyle name="SAPBEXHLevel1 2 7" xfId="3889" xr:uid="{170BE6DA-9FD5-40CE-93E4-01C7E7B4CEFE}"/>
    <cellStyle name="SAPBEXHLevel1 2 8" xfId="4055" xr:uid="{8D6BC5B4-0D28-4D44-AF54-9095E31D64EF}"/>
    <cellStyle name="SAPBEXHLevel1 3" xfId="3507" xr:uid="{B0BA4079-722A-4D85-9950-A71483B9E83A}"/>
    <cellStyle name="SAPBEXHLevel1 4" xfId="3047" xr:uid="{AD556A98-811B-4845-BBED-F8EF5A87CB9E}"/>
    <cellStyle name="SAPBEXHLevel1 5" xfId="3937" xr:uid="{5005FD9F-EAD3-4529-AF2E-DEE577119EFF}"/>
    <cellStyle name="SAPBEXHLevel1 6" xfId="3356" xr:uid="{2F4F757E-D00A-4D01-9099-757F21081FE5}"/>
    <cellStyle name="SAPBEXHLevel1 7" xfId="4147" xr:uid="{57130189-8D84-4412-AD45-D3207BDBBC6A}"/>
    <cellStyle name="SAPBEXHLevel1 8" xfId="3653" xr:uid="{5EBF293C-DE14-4046-BC18-2D06CAED5E3D}"/>
    <cellStyle name="SAPBEXHLevel1 9" xfId="4054" xr:uid="{FE157D05-E744-4982-A108-4EC93D32845B}"/>
    <cellStyle name="SAPBEXHLevel1X" xfId="1756" xr:uid="{00000000-0005-0000-0000-0000C6070000}"/>
    <cellStyle name="SAPBEXHLevel1X 2" xfId="1757" xr:uid="{00000000-0005-0000-0000-0000C7070000}"/>
    <cellStyle name="SAPBEXHLevel1X 2 2" xfId="3510" xr:uid="{513D9614-DF51-48E3-BAF1-A9C0C60DEEA6}"/>
    <cellStyle name="SAPBEXHLevel1X 2 3" xfId="3044" xr:uid="{252F4E10-019F-43A6-82E1-4FD47A3AB926}"/>
    <cellStyle name="SAPBEXHLevel1X 2 4" xfId="3939" xr:uid="{71FDEE12-919C-41C3-A18A-9B2D40C02680}"/>
    <cellStyle name="SAPBEXHLevel1X 2 5" xfId="2718" xr:uid="{B76F8F4B-9B22-4485-A5DF-F8949FCC02DE}"/>
    <cellStyle name="SAPBEXHLevel1X 2 6" xfId="3661" xr:uid="{6EC0A2E1-938A-4920-B2B8-E0A74B6BC373}"/>
    <cellStyle name="SAPBEXHLevel1X 2 7" xfId="3630" xr:uid="{0652F8F2-57A9-40BD-9834-7287EA332440}"/>
    <cellStyle name="SAPBEXHLevel1X 2 8" xfId="4057" xr:uid="{AA6A92BA-3028-483A-8B77-BE9C2264F7EA}"/>
    <cellStyle name="SAPBEXHLevel1X 3" xfId="3509" xr:uid="{1CCF7959-90E1-48BF-8C41-C6C7FFC0F591}"/>
    <cellStyle name="SAPBEXHLevel1X 4" xfId="3045" xr:uid="{AC872B8C-5E56-4145-8F76-940D31123F8B}"/>
    <cellStyle name="SAPBEXHLevel1X 5" xfId="3815" xr:uid="{1D211E10-A071-40B4-913E-7FA4C0DE96C2}"/>
    <cellStyle name="SAPBEXHLevel1X 6" xfId="3899" xr:uid="{E12A3A20-EE1D-4ACF-A9DE-87A2A698CFFF}"/>
    <cellStyle name="SAPBEXHLevel1X 7" xfId="4149" xr:uid="{2E66E778-FF68-4E1A-AF33-E5B1F6F89F92}"/>
    <cellStyle name="SAPBEXHLevel1X 8" xfId="3652" xr:uid="{D432DF8F-6B71-44E5-B0D7-716960F71B58}"/>
    <cellStyle name="SAPBEXHLevel1X 9" xfId="4056" xr:uid="{BA36C437-1389-47B2-BA86-76C40920D8EB}"/>
    <cellStyle name="SAPBEXHLevel2" xfId="1758" xr:uid="{00000000-0005-0000-0000-0000C8070000}"/>
    <cellStyle name="SAPBEXHLevel2 2" xfId="1759" xr:uid="{00000000-0005-0000-0000-0000C9070000}"/>
    <cellStyle name="SAPBEXHLevel2 2 2" xfId="3512" xr:uid="{5DAAD523-7777-4D6F-8C32-C8C7E459CD5E}"/>
    <cellStyle name="SAPBEXHLevel2 2 3" xfId="3042" xr:uid="{08A68AF2-7AEA-4D6D-8408-8DA111767D8E}"/>
    <cellStyle name="SAPBEXHLevel2 2 4" xfId="3941" xr:uid="{4217F74D-8DD6-4254-BC6A-ED6E8E7E6AD8}"/>
    <cellStyle name="SAPBEXHLevel2 2 5" xfId="2765" xr:uid="{4400C77D-6F0A-49EE-BD77-092912303898}"/>
    <cellStyle name="SAPBEXHLevel2 2 6" xfId="4151" xr:uid="{102A93CC-62D2-4810-9EE9-857D999A959F}"/>
    <cellStyle name="SAPBEXHLevel2 2 7" xfId="2737" xr:uid="{E1676EB7-8FDA-403A-A48C-422F30DD0880}"/>
    <cellStyle name="SAPBEXHLevel2 2 8" xfId="3572" xr:uid="{9A9E436B-D424-4F81-9AAD-7642B4B40196}"/>
    <cellStyle name="SAPBEXHLevel2 3" xfId="3511" xr:uid="{EBE33035-319B-4249-9499-4C382CABE58D}"/>
    <cellStyle name="SAPBEXHLevel2 4" xfId="3043" xr:uid="{83543B56-D5B9-483E-85E6-859934D1E47D}"/>
    <cellStyle name="SAPBEXHLevel2 5" xfId="3940" xr:uid="{41DF0640-D445-460D-9E1C-D7234975799A}"/>
    <cellStyle name="SAPBEXHLevel2 6" xfId="2719" xr:uid="{34EAC986-E296-42E5-A903-B9E1104E1C1A}"/>
    <cellStyle name="SAPBEXHLevel2 7" xfId="4150" xr:uid="{3B8EE4CF-D92F-4995-A735-3F15743B19AB}"/>
    <cellStyle name="SAPBEXHLevel2 8" xfId="2756" xr:uid="{C432EF8D-D61D-43CC-90B6-D69810D8A711}"/>
    <cellStyle name="SAPBEXHLevel2 9" xfId="4213" xr:uid="{0BE50F5B-B796-4204-9FBF-D894E8A09475}"/>
    <cellStyle name="SAPBEXHLevel2X" xfId="1760" xr:uid="{00000000-0005-0000-0000-0000CA070000}"/>
    <cellStyle name="SAPBEXHLevel2X 2" xfId="1761" xr:uid="{00000000-0005-0000-0000-0000CB070000}"/>
    <cellStyle name="SAPBEXHLevel2X 2 2" xfId="3514" xr:uid="{CDC7024F-13C2-437F-85A8-08F1FB0C8FF2}"/>
    <cellStyle name="SAPBEXHLevel2X 2 3" xfId="3040" xr:uid="{BEB9E1F8-3AC1-4F34-BB9A-08BC4E5A448D}"/>
    <cellStyle name="SAPBEXHLevel2X 2 4" xfId="4010" xr:uid="{EF92F532-47D0-4F08-ADBD-EC59B7E971CB}"/>
    <cellStyle name="SAPBEXHLevel2X 2 5" xfId="3367" xr:uid="{D8754614-9AD9-4460-BCF8-EEFA2CD48B46}"/>
    <cellStyle name="SAPBEXHLevel2X 2 6" xfId="4204" xr:uid="{F01DFA70-027C-4AB1-8F5B-F137A0BD6855}"/>
    <cellStyle name="SAPBEXHLevel2X 2 7" xfId="3650" xr:uid="{2D7A19BA-26C6-49C8-ACC4-12E2A43E4FC8}"/>
    <cellStyle name="SAPBEXHLevel2X 2 8" xfId="4059" xr:uid="{9D1D4229-27EE-4164-83C1-9C070800018F}"/>
    <cellStyle name="SAPBEXHLevel2X 3" xfId="3513" xr:uid="{A4DDCD8D-0AD8-4B8C-9033-500A7E8FCA2E}"/>
    <cellStyle name="SAPBEXHLevel2X 4" xfId="3041" xr:uid="{6A0FB2B9-E594-4862-A501-BEF570BE1A99}"/>
    <cellStyle name="SAPBEXHLevel2X 5" xfId="4011" xr:uid="{6B303A9D-98B9-4FAA-9A6B-CCD24A0E4939}"/>
    <cellStyle name="SAPBEXHLevel2X 6" xfId="3366" xr:uid="{E3F18FD5-B270-4187-93B1-E467AB757643}"/>
    <cellStyle name="SAPBEXHLevel2X 7" xfId="4152" xr:uid="{54801BE7-4227-4715-BA57-23683E0D2717}"/>
    <cellStyle name="SAPBEXHLevel2X 8" xfId="3651" xr:uid="{AF4F6035-C0F8-4D83-9CB6-2842FB478D91}"/>
    <cellStyle name="SAPBEXHLevel2X 9" xfId="4058" xr:uid="{B09486F8-D862-4A72-921F-C9450AFFEACB}"/>
    <cellStyle name="SAPBEXHLevel3" xfId="1762" xr:uid="{00000000-0005-0000-0000-0000CC070000}"/>
    <cellStyle name="SAPBEXHLevel3 2" xfId="1763" xr:uid="{00000000-0005-0000-0000-0000CD070000}"/>
    <cellStyle name="SAPBEXHLevel3 2 2" xfId="3516" xr:uid="{75D1D5FC-4FF8-4466-B8CE-B658F0860BAD}"/>
    <cellStyle name="SAPBEXHLevel3 2 3" xfId="3038" xr:uid="{80924698-EBCD-4F72-8B2D-53CB8ED962AE}"/>
    <cellStyle name="SAPBEXHLevel3 2 4" xfId="4008" xr:uid="{6FEA7AF1-AC4C-4946-A60B-FB2CAC95123B}"/>
    <cellStyle name="SAPBEXHLevel3 2 5" xfId="2721" xr:uid="{F26A9202-5682-4216-B154-C5CEA3BC23EA}"/>
    <cellStyle name="SAPBEXHLevel3 2 6" xfId="4202" xr:uid="{3F49DD16-F840-478C-8C81-35B9F5ADA5A4}"/>
    <cellStyle name="SAPBEXHLevel3 2 7" xfId="3629" xr:uid="{0CF94D92-F477-4249-AECC-0F4176E63CA2}"/>
    <cellStyle name="SAPBEXHLevel3 2 8" xfId="4061" xr:uid="{420DBDAF-B1B5-49B3-8C3C-09870D1B575A}"/>
    <cellStyle name="SAPBEXHLevel3 3" xfId="3515" xr:uid="{403A64D0-80E5-4AC2-B631-5B719BFC29F8}"/>
    <cellStyle name="SAPBEXHLevel3 4" xfId="3039" xr:uid="{13112BBB-75AE-4E13-88CB-8B483219853D}"/>
    <cellStyle name="SAPBEXHLevel3 5" xfId="4009" xr:uid="{18333FE8-387F-4A25-96FA-794F83B94A6A}"/>
    <cellStyle name="SAPBEXHLevel3 6" xfId="2720" xr:uid="{0B2C6351-7841-45A8-AFEF-5884D4740376}"/>
    <cellStyle name="SAPBEXHLevel3 7" xfId="4203" xr:uid="{C73EE779-C278-47EF-930E-C91AC7DCCEEA}"/>
    <cellStyle name="SAPBEXHLevel3 8" xfId="3649" xr:uid="{939DC390-4507-4485-B1C3-0EE9EDA0A3BC}"/>
    <cellStyle name="SAPBEXHLevel3 9" xfId="4060" xr:uid="{82D8F9FA-BB0D-4DD4-B569-B5ABA757016E}"/>
    <cellStyle name="SAPBEXHLevel3X" xfId="1764" xr:uid="{00000000-0005-0000-0000-0000CE070000}"/>
    <cellStyle name="SAPBEXHLevel3X 2" xfId="1765" xr:uid="{00000000-0005-0000-0000-0000CF070000}"/>
    <cellStyle name="SAPBEXHLevel3X 2 2" xfId="3518" xr:uid="{6BB78BD7-B477-43A0-94C1-92218D71F6FE}"/>
    <cellStyle name="SAPBEXHLevel3X 2 3" xfId="3036" xr:uid="{48756965-9DE7-49F8-AECE-BF628875EEC0}"/>
    <cellStyle name="SAPBEXHLevel3X 2 4" xfId="3943" xr:uid="{A726D813-3A14-402C-B387-C351ADBB7B0F}"/>
    <cellStyle name="SAPBEXHLevel3X 2 5" xfId="2766" xr:uid="{E290D22F-3EA4-49D8-A5F8-6B08DFAC8D19}"/>
    <cellStyle name="SAPBEXHLevel3X 2 6" xfId="4153" xr:uid="{DBD2BEB1-0B75-4884-B251-AD5745A0C705}"/>
    <cellStyle name="SAPBEXHLevel3X 2 7" xfId="3193" xr:uid="{7FCC8AD9-47FB-4260-B427-9A423AEDAC10}"/>
    <cellStyle name="SAPBEXHLevel3X 2 8" xfId="2885" xr:uid="{939A0A71-91D4-40E1-832A-91F3E93D6F74}"/>
    <cellStyle name="SAPBEXHLevel3X 3" xfId="3517" xr:uid="{F726F596-709B-413C-8FBD-9B3C9A210B27}"/>
    <cellStyle name="SAPBEXHLevel3X 4" xfId="3037" xr:uid="{7221EF2F-AD54-417C-AA51-31902D98AAA1}"/>
    <cellStyle name="SAPBEXHLevel3X 5" xfId="3942" xr:uid="{57C454F8-09C4-49B9-A0D1-4BA307324472}"/>
    <cellStyle name="SAPBEXHLevel3X 6" xfId="2722" xr:uid="{E0AE38D7-C549-46B6-ADBB-A3C24CD30CED}"/>
    <cellStyle name="SAPBEXHLevel3X 7" xfId="4201" xr:uid="{94AEFDAB-5D9D-477E-938A-E3A2EA69D4E8}"/>
    <cellStyle name="SAPBEXHLevel3X 8" xfId="3196" xr:uid="{DEEEDED9-8E69-4D45-AAFF-02910AFF295D}"/>
    <cellStyle name="SAPBEXHLevel3X 9" xfId="3336" xr:uid="{03E98D88-5F6E-4B94-8A50-886755A3F379}"/>
    <cellStyle name="SAPBEXresData" xfId="1766" xr:uid="{00000000-0005-0000-0000-0000D0070000}"/>
    <cellStyle name="SAPBEXresData 2" xfId="1767" xr:uid="{00000000-0005-0000-0000-0000D1070000}"/>
    <cellStyle name="SAPBEXresData 2 2" xfId="3520" xr:uid="{338B98B2-F34D-4AE6-9357-99DC32D6A170}"/>
    <cellStyle name="SAPBEXresData 2 3" xfId="3034" xr:uid="{D5D4CD0E-CE3B-4AD4-A451-AE02517EA080}"/>
    <cellStyle name="SAPBEXresData 2 4" xfId="3954" xr:uid="{36941722-9E97-4580-9F34-064CEDAABBC1}"/>
    <cellStyle name="SAPBEXresData 2 5" xfId="3372" xr:uid="{8B83EBC4-FEFE-427B-A7D4-4934D80510B1}"/>
    <cellStyle name="SAPBEXresData 2 6" xfId="4155" xr:uid="{33EBC535-F157-450D-B508-5632AAEAC120}"/>
    <cellStyle name="SAPBEXresData 2 7" xfId="3763" xr:uid="{6577232E-1FB0-4552-BAA5-60B65BB9FAB0}"/>
    <cellStyle name="SAPBEXresData 2 8" xfId="4063" xr:uid="{E783D8EC-98AC-4944-9121-E3C2BB6AE650}"/>
    <cellStyle name="SAPBEXresData 3" xfId="3519" xr:uid="{B7EEE9ED-B8F7-49B0-87E3-E09316B9E299}"/>
    <cellStyle name="SAPBEXresData 4" xfId="3035" xr:uid="{04573723-FB4F-4ABB-AB69-4A1DFAEBAF20}"/>
    <cellStyle name="SAPBEXresData 5" xfId="3944" xr:uid="{65EED1EE-BEAE-4220-B026-29EB1A5D386A}"/>
    <cellStyle name="SAPBEXresData 6" xfId="3368" xr:uid="{293DD36E-7B1E-4C74-A20D-6E1994B8C197}"/>
    <cellStyle name="SAPBEXresData 7" xfId="4154" xr:uid="{B0740FA0-A04F-49F8-ABE8-5E932678CD3B}"/>
    <cellStyle name="SAPBEXresData 8" xfId="2732" xr:uid="{4E65424F-CF27-44DB-A13C-2C54F7130107}"/>
    <cellStyle name="SAPBEXresData 9" xfId="4062" xr:uid="{39A7169F-99AE-4B4D-84DB-868BCFA979A4}"/>
    <cellStyle name="SAPBEXresDataEmph" xfId="1768" xr:uid="{00000000-0005-0000-0000-0000D2070000}"/>
    <cellStyle name="SAPBEXresDataEmph 2" xfId="1769" xr:uid="{00000000-0005-0000-0000-0000D3070000}"/>
    <cellStyle name="SAPBEXresDataEmph 2 2" xfId="3522" xr:uid="{97C806E5-7E9C-4850-A243-BA24019BE60E}"/>
    <cellStyle name="SAPBEXresDataEmph 2 3" xfId="2716" xr:uid="{670FC51F-0833-4A42-9233-BFBA40DF42C8}"/>
    <cellStyle name="SAPBEXresDataEmph 2 4" xfId="3946" xr:uid="{950457F7-77DE-4BF4-B85E-63FDFD8435D4}"/>
    <cellStyle name="SAPBEXresDataEmph 2 5" xfId="3376" xr:uid="{728855E4-56F3-4242-961A-4B26918ED3FA}"/>
    <cellStyle name="SAPBEXresDataEmph 2 6" xfId="4156" xr:uid="{27384C66-CF58-467D-A06A-C7B279DCEB99}"/>
    <cellStyle name="SAPBEXresDataEmph 2 7" xfId="3169" xr:uid="{AD942C73-9625-4D91-8433-55C7B901DA19}"/>
    <cellStyle name="SAPBEXresDataEmph 2 8" xfId="4065" xr:uid="{4B4390D9-07C7-47DC-BC33-B81A92554718}"/>
    <cellStyle name="SAPBEXresDataEmph 3" xfId="3521" xr:uid="{F8B851F6-CDBF-4C84-9516-BE1714B7CEA0}"/>
    <cellStyle name="SAPBEXresDataEmph 4" xfId="3033" xr:uid="{B2DDD603-590F-4317-BF08-2781D9CDB944}"/>
    <cellStyle name="SAPBEXresDataEmph 5" xfId="3945" xr:uid="{CE775FB5-4880-43EB-AB64-88D3A7C2B4AF}"/>
    <cellStyle name="SAPBEXresDataEmph 6" xfId="2767" xr:uid="{7F342A6F-1B55-43D0-99FD-8BCE8E9E81A6}"/>
    <cellStyle name="SAPBEXresDataEmph 7" xfId="4165" xr:uid="{6C5C9465-E0A2-4FC6-AA27-E9D9D0F96136}"/>
    <cellStyle name="SAPBEXresDataEmph 8" xfId="3170" xr:uid="{226DE183-2067-4EAD-B417-EFFBB2FA7CD8}"/>
    <cellStyle name="SAPBEXresDataEmph 9" xfId="4064" xr:uid="{150AADC0-6F43-41BD-8907-C6022AEDBFAB}"/>
    <cellStyle name="SAPBEXresItem" xfId="1770" xr:uid="{00000000-0005-0000-0000-0000D4070000}"/>
    <cellStyle name="SAPBEXresItem 2" xfId="1771" xr:uid="{00000000-0005-0000-0000-0000D5070000}"/>
    <cellStyle name="SAPBEXresItem 2 2" xfId="3524" xr:uid="{4F7704AB-0680-4872-9A24-4836EC57BEF6}"/>
    <cellStyle name="SAPBEXresItem 2 3" xfId="3031" xr:uid="{373B31E4-15E5-42CC-8480-1992E24ACF53}"/>
    <cellStyle name="SAPBEXresItem 2 4" xfId="3948" xr:uid="{4AD6A0D1-1679-4A66-8CB2-54828B072001}"/>
    <cellStyle name="SAPBEXresItem 2 5" xfId="3401" xr:uid="{17B1833F-6891-4E08-B755-0BAAC27DC20C}"/>
    <cellStyle name="SAPBEXresItem 2 6" xfId="4158" xr:uid="{81154E5B-083A-42B7-B232-1E14CB163F6B}"/>
    <cellStyle name="SAPBEXresItem 2 7" xfId="3648" xr:uid="{B8EA9C5C-9A17-42D8-8676-F5BF7BD9B210}"/>
    <cellStyle name="SAPBEXresItem 2 8" xfId="4067" xr:uid="{6DE5D3A2-90C9-46DD-BDFF-1BEC1328E637}"/>
    <cellStyle name="SAPBEXresItem 3" xfId="3523" xr:uid="{F68DCFE3-9B62-4222-A6AA-FBB3A1CEBCD5}"/>
    <cellStyle name="SAPBEXresItem 4" xfId="3032" xr:uid="{B1F13273-F41D-4899-9588-B698A402DB8C}"/>
    <cellStyle name="SAPBEXresItem 5" xfId="3947" xr:uid="{32925EB3-5853-4797-8CA9-9F9AD83F1CB3}"/>
    <cellStyle name="SAPBEXresItem 6" xfId="3873" xr:uid="{ABEA30E4-25B7-45BD-93DF-27DA67BCE5AC}"/>
    <cellStyle name="SAPBEXresItem 7" xfId="4157" xr:uid="{28052C05-18DF-4D5A-A277-1E04630FB701}"/>
    <cellStyle name="SAPBEXresItem 8" xfId="3168" xr:uid="{E4DFB5E6-F044-4FEF-A07E-C8FCA89F3021}"/>
    <cellStyle name="SAPBEXresItem 9" xfId="4066" xr:uid="{0974189A-DD21-4E45-B47D-56B2A9E7705F}"/>
    <cellStyle name="SAPBEXresItemX" xfId="1772" xr:uid="{00000000-0005-0000-0000-0000D6070000}"/>
    <cellStyle name="SAPBEXresItemX 2" xfId="1773" xr:uid="{00000000-0005-0000-0000-0000D7070000}"/>
    <cellStyle name="SAPBEXresItemX 2 2" xfId="3526" xr:uid="{DBB2E386-79BC-441F-90AE-E8EABF8BC773}"/>
    <cellStyle name="SAPBEXresItemX 2 3" xfId="3029" xr:uid="{0D0F2841-8C82-4C53-AE4E-074900B1C365}"/>
    <cellStyle name="SAPBEXresItemX 2 4" xfId="3128" xr:uid="{F490C099-7F5B-48EF-9F37-282B941D96F0}"/>
    <cellStyle name="SAPBEXresItemX 2 5" xfId="2723" xr:uid="{D1C18AF9-FC96-4E07-9A84-8560FFACB04C}"/>
    <cellStyle name="SAPBEXresItemX 2 6" xfId="4160" xr:uid="{68D1A31A-ACD3-4219-8C3D-CC08B7FD4D3F}"/>
    <cellStyle name="SAPBEXresItemX 2 7" xfId="3646" xr:uid="{EFAFEA27-728B-413B-83EF-B77E7B7E2860}"/>
    <cellStyle name="SAPBEXresItemX 2 8" xfId="4069" xr:uid="{1170B6F0-F810-402F-99C0-156239AD888A}"/>
    <cellStyle name="SAPBEXresItemX 3" xfId="3525" xr:uid="{898B2C7C-D2B6-4618-8248-F5A03CA40C56}"/>
    <cellStyle name="SAPBEXresItemX 4" xfId="3030" xr:uid="{8E20A732-4202-4D79-86C9-65AEF6232794}"/>
    <cellStyle name="SAPBEXresItemX 5" xfId="3949" xr:uid="{880397FC-361C-40D3-83B5-1036AE79DF22}"/>
    <cellStyle name="SAPBEXresItemX 6" xfId="3402" xr:uid="{20339FD8-C808-42AA-B1AC-486E8B955417}"/>
    <cellStyle name="SAPBEXresItemX 7" xfId="4159" xr:uid="{95A811FC-0C5F-40A3-B3C2-AA38B6A782F6}"/>
    <cellStyle name="SAPBEXresItemX 8" xfId="3647" xr:uid="{24B9D1DF-AA01-46DE-A701-B677735AC4CB}"/>
    <cellStyle name="SAPBEXresItemX 9" xfId="4068" xr:uid="{8A69A259-6684-45A9-AD11-FA39805E9369}"/>
    <cellStyle name="SAPBEXstdData" xfId="1774" xr:uid="{00000000-0005-0000-0000-0000D8070000}"/>
    <cellStyle name="SAPBEXstdData 2" xfId="3527" xr:uid="{BECFF111-F5ED-489C-A3BA-7490DEC19BD4}"/>
    <cellStyle name="SAPBEXstdData 3" xfId="3028" xr:uid="{A0E3D334-2CE7-4A76-987A-A9BF57A6654B}"/>
    <cellStyle name="SAPBEXstdData 4" xfId="3950" xr:uid="{F0155524-D9BB-4E54-99E6-F99C87B291BC}"/>
    <cellStyle name="SAPBEXstdData 5" xfId="2724" xr:uid="{6AC3A57B-DD74-4868-B95C-1E2D41AD103C}"/>
    <cellStyle name="SAPBEXstdData 6" xfId="3844" xr:uid="{ED7DFD31-325A-4EAF-AEF0-C056DA0BBC8F}"/>
    <cellStyle name="SAPBEXstdData 7" xfId="3628" xr:uid="{A1D3369C-7B06-4299-8591-5054F8E50425}"/>
    <cellStyle name="SAPBEXstdData 8" xfId="4070" xr:uid="{01E236CA-441D-44E8-8212-01394501843B}"/>
    <cellStyle name="SAPBEXstdDataEmph" xfId="1775" xr:uid="{00000000-0005-0000-0000-0000D9070000}"/>
    <cellStyle name="SAPBEXstdDataEmph 2" xfId="1776" xr:uid="{00000000-0005-0000-0000-0000DA070000}"/>
    <cellStyle name="SAPBEXstdDataEmph 2 2" xfId="3529" xr:uid="{E03AF33B-1350-4B65-8D7A-FD6503BC1103}"/>
    <cellStyle name="SAPBEXstdDataEmph 2 3" xfId="3026" xr:uid="{A50716D8-0364-4D9A-B92A-5DCE1DB536B6}"/>
    <cellStyle name="SAPBEXstdDataEmph 2 4" xfId="3952" xr:uid="{60C8746E-81F6-4E7E-9E2D-79AAD7894433}"/>
    <cellStyle name="SAPBEXstdDataEmph 2 5" xfId="2768" xr:uid="{B5931A2E-0BFE-483C-BAE7-17EF5BDD35E3}"/>
    <cellStyle name="SAPBEXstdDataEmph 2 6" xfId="4162" xr:uid="{4B914161-07F6-44C6-83D8-F338F0C7EAA6}"/>
    <cellStyle name="SAPBEXstdDataEmph 2 7" xfId="3167" xr:uid="{3A53C086-F256-43F6-B045-6CECC03F396B}"/>
    <cellStyle name="SAPBEXstdDataEmph 2 8" xfId="4072" xr:uid="{07D83A59-DBCE-43F7-B84B-825F89577294}"/>
    <cellStyle name="SAPBEXstdDataEmph 3" xfId="3528" xr:uid="{7623A84A-C6B5-40AC-9887-D7B67C36DBC0}"/>
    <cellStyle name="SAPBEXstdDataEmph 4" xfId="3027" xr:uid="{B3D1E41C-F87C-422A-B9F6-D5B55F85DDEE}"/>
    <cellStyle name="SAPBEXstdDataEmph 5" xfId="3951" xr:uid="{222ABF1E-B249-4A3E-9CE8-FBDD63A5A450}"/>
    <cellStyle name="SAPBEXstdDataEmph 6" xfId="2725" xr:uid="{F3F99E42-624F-40E5-835B-09EB48DBCA68}"/>
    <cellStyle name="SAPBEXstdDataEmph 7" xfId="4161" xr:uid="{9467EBD5-418E-4EB7-A649-F1F6724D25B1}"/>
    <cellStyle name="SAPBEXstdDataEmph 8" xfId="3828" xr:uid="{D1040A0A-4F62-4DB6-BB72-6D0D64EE9DD2}"/>
    <cellStyle name="SAPBEXstdDataEmph 9" xfId="4071" xr:uid="{E82B11E8-7FB9-40BC-ADCE-37731D093E76}"/>
    <cellStyle name="SAPBEXstdItem" xfId="1777" xr:uid="{00000000-0005-0000-0000-0000DB070000}"/>
    <cellStyle name="SAPBEXstdItem 2" xfId="1778" xr:uid="{00000000-0005-0000-0000-0000DC070000}"/>
    <cellStyle name="SAPBEXstdItem 2 2" xfId="3531" xr:uid="{CE9E8C0D-F165-47B3-9A10-BCF05E8AD420}"/>
    <cellStyle name="SAPBEXstdItem 2 3" xfId="3024" xr:uid="{05B38B76-A161-4536-ADCB-FF1253FDC19C}"/>
    <cellStyle name="SAPBEXstdItem 2 4" xfId="2781" xr:uid="{08488D42-CAE4-4745-924C-5ABCFA816CAE}"/>
    <cellStyle name="SAPBEXstdItem 2 5" xfId="3404" xr:uid="{FC80B551-793E-4243-84AB-BF13B0B9063D}"/>
    <cellStyle name="SAPBEXstdItem 2 6" xfId="4164" xr:uid="{FE26081E-7E2F-4C14-8C41-7687AF7D9807}"/>
    <cellStyle name="SAPBEXstdItem 2 7" xfId="3644" xr:uid="{53F7406D-CCDA-4B57-8C49-3A37F412D2C5}"/>
    <cellStyle name="SAPBEXstdItem 2 8" xfId="4074" xr:uid="{8B7CDD87-4F04-42B3-8951-255A7C8CCC42}"/>
    <cellStyle name="SAPBEXstdItem 3" xfId="3530" xr:uid="{E8A8AEA5-94B2-4B14-840F-1D3FA1C3BA4B}"/>
    <cellStyle name="SAPBEXstdItem 4" xfId="3025" xr:uid="{DCEEA2F4-5733-48F2-BB0E-702DF9DFF427}"/>
    <cellStyle name="SAPBEXstdItem 5" xfId="3953" xr:uid="{FF41F1D6-13CB-47CD-8B86-6535C01A0FA4}"/>
    <cellStyle name="SAPBEXstdItem 6" xfId="3403" xr:uid="{79D338F4-800A-43E4-BA2C-974B006C86A1}"/>
    <cellStyle name="SAPBEXstdItem 7" xfId="4163" xr:uid="{984D5747-7F59-436E-84EF-54C79DD50B4A}"/>
    <cellStyle name="SAPBEXstdItem 8" xfId="3645" xr:uid="{AB7B53D6-76D4-4ACF-9F3A-99110080B704}"/>
    <cellStyle name="SAPBEXstdItem 9" xfId="4073" xr:uid="{0E2B5C5E-9C62-4FAF-8CAB-7345141C9AFF}"/>
    <cellStyle name="SAPBEXstdItemX" xfId="1779" xr:uid="{00000000-0005-0000-0000-0000DD070000}"/>
    <cellStyle name="SAPBEXstdItemX 2" xfId="1780" xr:uid="{00000000-0005-0000-0000-0000DE070000}"/>
    <cellStyle name="SAPBEXstdItemX 2 2" xfId="3533" xr:uid="{0CDFCDBC-4CB1-4F02-A67B-700723065465}"/>
    <cellStyle name="SAPBEXstdItemX 2 3" xfId="3022" xr:uid="{B297B59C-B4FB-4E57-BD29-19169CFE3BD4}"/>
    <cellStyle name="SAPBEXstdItemX 2 4" xfId="3956" xr:uid="{8E31F71D-6BDE-4BDA-B1A3-73BAC49BAF80}"/>
    <cellStyle name="SAPBEXstdItemX 2 5" xfId="2727" xr:uid="{A08B764F-B128-47A3-ADF4-80E6C2F26AE8}"/>
    <cellStyle name="SAPBEXstdItemX 2 6" xfId="4166" xr:uid="{179ECA52-0E7D-4AAE-B4E2-B87F086645EB}"/>
    <cellStyle name="SAPBEXstdItemX 2 7" xfId="3627" xr:uid="{12CFF1C8-5566-48A1-82B9-71BDD8AEAACF}"/>
    <cellStyle name="SAPBEXstdItemX 2 8" xfId="4076" xr:uid="{D088903D-F645-4FA2-9C2F-D062794206AA}"/>
    <cellStyle name="SAPBEXstdItemX 3" xfId="3532" xr:uid="{664F4B51-C675-4A58-92D1-872A2E5A7BA8}"/>
    <cellStyle name="SAPBEXstdItemX 4" xfId="3023" xr:uid="{A0D23E1E-F358-4CAA-AC2F-1C74B214A214}"/>
    <cellStyle name="SAPBEXstdItemX 5" xfId="3955" xr:uid="{1F7B08AD-689D-48D9-A797-413ABC5C71D2}"/>
    <cellStyle name="SAPBEXstdItemX 6" xfId="2726" xr:uid="{36C92F5D-3CFA-4D62-96F7-C2107EF4B1E1}"/>
    <cellStyle name="SAPBEXstdItemX 7" xfId="3886" xr:uid="{687EAC6A-AF49-4645-AB18-0F28EEB8BE4C}"/>
    <cellStyle name="SAPBEXstdItemX 8" xfId="3643" xr:uid="{73177DE6-0CA1-4103-820B-60A1C00C3EC0}"/>
    <cellStyle name="SAPBEXstdItemX 9" xfId="4075" xr:uid="{3746BB36-D982-4560-B483-07E5FCDC3899}"/>
    <cellStyle name="SAPBEXtitle" xfId="1781" xr:uid="{00000000-0005-0000-0000-0000DF070000}"/>
    <cellStyle name="SAPBEXundefined" xfId="1782" xr:uid="{00000000-0005-0000-0000-0000E0070000}"/>
    <cellStyle name="SAPBEXundefined 2" xfId="1783" xr:uid="{00000000-0005-0000-0000-0000E1070000}"/>
    <cellStyle name="SAPBEXundefined 2 2" xfId="3535" xr:uid="{BEFABB53-BB7F-4763-854D-E6EBC384C0BD}"/>
    <cellStyle name="SAPBEXundefined 2 3" xfId="3020" xr:uid="{1A98AF8C-0A53-45A3-86E2-61434E95C49F}"/>
    <cellStyle name="SAPBEXundefined 2 4" xfId="3958" xr:uid="{10C95C6B-71CE-4BDE-9993-E009F21F81E5}"/>
    <cellStyle name="SAPBEXundefined 2 5" xfId="2769" xr:uid="{07A5EFD9-99E9-4F70-B417-724905DBFF38}"/>
    <cellStyle name="SAPBEXundefined 2 6" xfId="4168" xr:uid="{2023279D-2DCC-48D2-A323-27CDB41B8500}"/>
    <cellStyle name="SAPBEXundefined 2 7" xfId="3165" xr:uid="{55847EB9-7C76-474C-909C-4F22D2D2D4B6}"/>
    <cellStyle name="SAPBEXundefined 2 8" xfId="4078" xr:uid="{3FFEFA11-BFCF-4091-83B4-02F16C2DCB25}"/>
    <cellStyle name="SAPBEXundefined 3" xfId="3534" xr:uid="{79971A71-A49F-4927-8285-88CFF7B44B10}"/>
    <cellStyle name="SAPBEXundefined 4" xfId="3021" xr:uid="{113E6C88-699A-41B0-A85F-BA6092DDC075}"/>
    <cellStyle name="SAPBEXundefined 5" xfId="3957" xr:uid="{C202A54F-A473-4FDC-AC35-7C225C22054C}"/>
    <cellStyle name="SAPBEXundefined 6" xfId="3663" xr:uid="{F9DB97DB-45F8-4B61-8B57-28A0F3A12C25}"/>
    <cellStyle name="SAPBEXundefined 7" xfId="4167" xr:uid="{A1F646B8-C5C6-4A9E-A3ED-246E70C8BA3A}"/>
    <cellStyle name="SAPBEXundefined 8" xfId="3166" xr:uid="{3FA5F0BC-48F4-4428-BA03-42CBF527DAA1}"/>
    <cellStyle name="SAPBEXundefined 9" xfId="4077" xr:uid="{BFE6CACC-3C6D-4C56-A4D2-717ADD6B0387}"/>
    <cellStyle name="section head" xfId="1784" xr:uid="{00000000-0005-0000-0000-0000E2070000}"/>
    <cellStyle name="small border line" xfId="1785" xr:uid="{00000000-0005-0000-0000-0000E3070000}"/>
    <cellStyle name="Standaard_CCY rates incl hist avg 2006" xfId="1786" xr:uid="{00000000-0005-0000-0000-0000E4070000}"/>
    <cellStyle name="Standard_Additional Abbrechnung template Transport + Betreuung-V02" xfId="1787" xr:uid="{00000000-0005-0000-0000-0000E5070000}"/>
    <cellStyle name="Style 1" xfId="1788" xr:uid="{00000000-0005-0000-0000-0000E6070000}"/>
    <cellStyle name="Style 1 2" xfId="2614" xr:uid="{00000000-0005-0000-0000-0000E7070000}"/>
    <cellStyle name="STYLE1" xfId="1789" xr:uid="{00000000-0005-0000-0000-0000E8070000}"/>
    <cellStyle name="STYLE2" xfId="1790" xr:uid="{00000000-0005-0000-0000-0000E9070000}"/>
    <cellStyle name="STYLE3" xfId="1791" xr:uid="{00000000-0005-0000-0000-0000EA070000}"/>
    <cellStyle name="STYLE4" xfId="1792" xr:uid="{00000000-0005-0000-0000-0000EB070000}"/>
    <cellStyle name="subhead" xfId="1793" xr:uid="{00000000-0005-0000-0000-0000EC070000}"/>
    <cellStyle name="SubHeading" xfId="1794" xr:uid="{00000000-0005-0000-0000-0000ED070000}"/>
    <cellStyle name="Table" xfId="1795" xr:uid="{00000000-0005-0000-0000-0000EE070000}"/>
    <cellStyle name="Text Indent A" xfId="1796" xr:uid="{00000000-0005-0000-0000-0000EF070000}"/>
    <cellStyle name="Text Indent B" xfId="1797" xr:uid="{00000000-0005-0000-0000-0000F0070000}"/>
    <cellStyle name="Text Indent C" xfId="1798" xr:uid="{00000000-0005-0000-0000-0000F1070000}"/>
    <cellStyle name="þ_x001d_ð¤_x000c_¯þ_x0014__x000d_¨þU_x0001_À_x0004_ _x0015__x000f__x0001__x0001_" xfId="1799" xr:uid="{00000000-0005-0000-0000-0000F2070000}"/>
    <cellStyle name="Times New Roman" xfId="1800" xr:uid="{00000000-0005-0000-0000-0000F3070000}"/>
    <cellStyle name="Title 10" xfId="1801" xr:uid="{00000000-0005-0000-0000-0000F4070000}"/>
    <cellStyle name="Title 11" xfId="1802" xr:uid="{00000000-0005-0000-0000-0000F5070000}"/>
    <cellStyle name="Title 12" xfId="1803" xr:uid="{00000000-0005-0000-0000-0000F6070000}"/>
    <cellStyle name="Title 13" xfId="2439" xr:uid="{00000000-0005-0000-0000-0000F7070000}"/>
    <cellStyle name="Title 2" xfId="1804" xr:uid="{00000000-0005-0000-0000-0000F8070000}"/>
    <cellStyle name="Title 2 2" xfId="1805" xr:uid="{00000000-0005-0000-0000-0000F9070000}"/>
    <cellStyle name="Title 2 3" xfId="1806" xr:uid="{00000000-0005-0000-0000-0000FA070000}"/>
    <cellStyle name="Title 3" xfId="1807" xr:uid="{00000000-0005-0000-0000-0000FB070000}"/>
    <cellStyle name="Title 3 2" xfId="1808" xr:uid="{00000000-0005-0000-0000-0000FC070000}"/>
    <cellStyle name="Title 3 3" xfId="1809" xr:uid="{00000000-0005-0000-0000-0000FD070000}"/>
    <cellStyle name="Title 4" xfId="1810" xr:uid="{00000000-0005-0000-0000-0000FE070000}"/>
    <cellStyle name="Title 4 2" xfId="1811" xr:uid="{00000000-0005-0000-0000-0000FF070000}"/>
    <cellStyle name="Title 5" xfId="1812" xr:uid="{00000000-0005-0000-0000-000000080000}"/>
    <cellStyle name="Title 5 2" xfId="1813" xr:uid="{00000000-0005-0000-0000-000001080000}"/>
    <cellStyle name="Title 6" xfId="1814" xr:uid="{00000000-0005-0000-0000-000002080000}"/>
    <cellStyle name="Title 7" xfId="1815" xr:uid="{00000000-0005-0000-0000-000003080000}"/>
    <cellStyle name="Title 8" xfId="1816" xr:uid="{00000000-0005-0000-0000-000004080000}"/>
    <cellStyle name="Title 9" xfId="1817" xr:uid="{00000000-0005-0000-0000-000005080000}"/>
    <cellStyle name="Total 10" xfId="1818" xr:uid="{00000000-0005-0000-0000-000006080000}"/>
    <cellStyle name="Total 10 2" xfId="3540" xr:uid="{ECA43276-F6E4-430C-AC05-AC4464A8F5ED}"/>
    <cellStyle name="Total 10 3" xfId="2987" xr:uid="{0E5A7A9D-3BB7-49A4-9833-F504CC0CAC19}"/>
    <cellStyle name="Total 10 4" xfId="3959" xr:uid="{7FDC3266-315B-4C29-9BBB-EFC912CBB3DF}"/>
    <cellStyle name="Total 10 5" xfId="3411" xr:uid="{D09F67E5-502A-4ED3-9983-7AF83AC577EE}"/>
    <cellStyle name="Total 10 6" xfId="4169" xr:uid="{FA869B48-EF11-45C0-9825-7DA1E27B4733}"/>
    <cellStyle name="Total 10 7" xfId="3827" xr:uid="{80BDAA2D-0472-4104-A6C3-2FF78A774478}"/>
    <cellStyle name="Total 10 8" xfId="4079" xr:uid="{F00BF1BC-1BD4-4D29-A888-24D8C7CF0821}"/>
    <cellStyle name="Total 11" xfId="1819" xr:uid="{00000000-0005-0000-0000-000007080000}"/>
    <cellStyle name="Total 11 2" xfId="3541" xr:uid="{D5B39162-F0BC-4C18-B1E3-D8F7DECC17A4}"/>
    <cellStyle name="Total 11 3" xfId="2986" xr:uid="{8A23BA3D-D670-42B0-8CCA-1D681E9ADF8B}"/>
    <cellStyle name="Total 11 4" xfId="3960" xr:uid="{562BB86E-0FCF-4682-B6DE-85623705EF34}"/>
    <cellStyle name="Total 11 5" xfId="3412" xr:uid="{B7EE469E-DB13-4285-9B60-156264C21D9B}"/>
    <cellStyle name="Total 11 6" xfId="4170" xr:uid="{1003C64E-5CB7-4B3C-9C86-8C31CB62EB3A}"/>
    <cellStyle name="Total 11 7" xfId="4188" xr:uid="{0694BA9F-65FB-4B39-9EB9-E450E69E72FD}"/>
    <cellStyle name="Total 11 8" xfId="4212" xr:uid="{AF2C7B7B-82E3-4BE7-93F5-BB65AE45DEA7}"/>
    <cellStyle name="Total 12" xfId="1820" xr:uid="{00000000-0005-0000-0000-000008080000}"/>
    <cellStyle name="Total 12 2" xfId="3542" xr:uid="{1A8017DB-FE59-48FD-ACAE-59C872D67839}"/>
    <cellStyle name="Total 12 3" xfId="2985" xr:uid="{0CBD7B08-D1F9-4FAC-9929-B7AD408DDCEA}"/>
    <cellStyle name="Total 12 4" xfId="3961" xr:uid="{9644288E-05A7-4CB5-B5E0-04212ED4B501}"/>
    <cellStyle name="Total 12 5" xfId="3992" xr:uid="{A5E79221-6EE5-4D6C-ABAC-EF1E9BE9E370}"/>
    <cellStyle name="Total 12 6" xfId="4171" xr:uid="{D75693F4-5296-4280-BC68-2B042EF134B8}"/>
    <cellStyle name="Total 12 7" xfId="2834" xr:uid="{662EF5A0-2222-4389-9D3E-04DCD0177E2E}"/>
    <cellStyle name="Total 12 8" xfId="3911" xr:uid="{744C6B2E-82A1-497A-8916-090374068465}"/>
    <cellStyle name="Total 13" xfId="2440" xr:uid="{00000000-0005-0000-0000-000009080000}"/>
    <cellStyle name="Total 13 2" xfId="3789" xr:uid="{9233EE1A-7E71-404F-9484-91F4913A7E5C}"/>
    <cellStyle name="Total 13 3" xfId="2743" xr:uid="{E9A97B37-CDE3-406C-9998-A93EF2E2D38A}"/>
    <cellStyle name="Total 13 4" xfId="2832" xr:uid="{B801E5D6-E52D-4882-B9CE-6ADE743A665A}"/>
    <cellStyle name="Total 13 5" xfId="2775" xr:uid="{4EDAB926-7D8B-4078-B7B2-738D62EB87A2}"/>
    <cellStyle name="Total 13 6" xfId="3496" xr:uid="{6BCA91FF-E54E-43F9-9395-064F68E133EE}"/>
    <cellStyle name="Total 13 7" xfId="3806" xr:uid="{4231372B-8D12-42EF-932A-5CA435FF5800}"/>
    <cellStyle name="Total 13 8" xfId="3881" xr:uid="{CA7FEA2F-4A80-413D-B7C2-BB39369D592D}"/>
    <cellStyle name="Total 2" xfId="1821" xr:uid="{00000000-0005-0000-0000-00000A080000}"/>
    <cellStyle name="Total 2 10" xfId="4211" xr:uid="{E088EC34-0E49-4B0E-902E-BA317D93C604}"/>
    <cellStyle name="Total 2 2" xfId="1822" xr:uid="{00000000-0005-0000-0000-00000B080000}"/>
    <cellStyle name="Total 2 2 2" xfId="3544" xr:uid="{3E68FAA1-C459-4959-9857-361BC26D9858}"/>
    <cellStyle name="Total 2 2 3" xfId="2983" xr:uid="{069389E0-A56F-4052-BCEC-95223AD5C106}"/>
    <cellStyle name="Total 2 2 4" xfId="2749" xr:uid="{90DA9BD2-428C-4337-BE9B-AD1F52E69E5D}"/>
    <cellStyle name="Total 2 2 5" xfId="3414" xr:uid="{16BD6225-6C4C-4F9A-80EE-3F106BBF719D}"/>
    <cellStyle name="Total 2 2 6" xfId="3755" xr:uid="{C9C722CC-1753-49A0-999A-EF9AB265C8F9}"/>
    <cellStyle name="Total 2 2 7" xfId="3164" xr:uid="{C5264736-A8BF-4CD4-AFFC-BB835BD6ECF7}"/>
    <cellStyle name="Total 2 2 8" xfId="3074" xr:uid="{688AF740-B99D-418B-B5DD-21674AC1283A}"/>
    <cellStyle name="Total 2 3" xfId="1823" xr:uid="{00000000-0005-0000-0000-00000C080000}"/>
    <cellStyle name="Total 2 3 2" xfId="3545" xr:uid="{C40C90ED-45DC-4CEB-A9C1-AED7C764D32F}"/>
    <cellStyle name="Total 2 3 3" xfId="2982" xr:uid="{DBB6E08E-6EF3-4506-B026-6107F01430FB}"/>
    <cellStyle name="Total 2 3 4" xfId="2748" xr:uid="{67D54C6B-8A5E-4103-AADA-311556AE2A0A}"/>
    <cellStyle name="Total 2 3 5" xfId="3748" xr:uid="{FBAC503B-76AB-4D18-A05B-5C3E0C1F333D}"/>
    <cellStyle name="Total 2 3 6" xfId="3576" xr:uid="{3125CB90-433D-4681-AB37-18116C89E679}"/>
    <cellStyle name="Total 2 3 7" xfId="3163" xr:uid="{CC356655-752F-4219-A8E4-39F05DD223A2}"/>
    <cellStyle name="Total 2 3 8" xfId="3691" xr:uid="{CB70EB5E-5F35-4939-AF12-38343404F9F4}"/>
    <cellStyle name="Total 2 4" xfId="3543" xr:uid="{933EAB82-FBDE-47C5-B011-1F8BD313B22B}"/>
    <cellStyle name="Total 2 5" xfId="2984" xr:uid="{F2D2BA3F-8DF4-4DBF-B12A-168D578F116D}"/>
    <cellStyle name="Total 2 6" xfId="3127" xr:uid="{0CE16705-97D9-496B-A61F-C2503B527793}"/>
    <cellStyle name="Total 2 7" xfId="3413" xr:uid="{02E02BFD-EE1A-42B0-B859-D9CDC7058CC9}"/>
    <cellStyle name="Total 2 8" xfId="4172" xr:uid="{C300C3FC-7AFD-49AD-92BA-C9A1DDAF2206}"/>
    <cellStyle name="Total 2 9" xfId="3974" xr:uid="{24283A92-CEE4-4AE2-9A52-51A9B52DA5F2}"/>
    <cellStyle name="Total 3" xfId="1824" xr:uid="{00000000-0005-0000-0000-00000D080000}"/>
    <cellStyle name="Total 3 10" xfId="2886" xr:uid="{23E627A0-27C2-47A5-9215-DAEA82287AF9}"/>
    <cellStyle name="Total 3 2" xfId="1825" xr:uid="{00000000-0005-0000-0000-00000E080000}"/>
    <cellStyle name="Total 3 2 2" xfId="3547" xr:uid="{2317E2BE-8B3A-43C0-9D50-05E1AAF71B8C}"/>
    <cellStyle name="Total 3 2 3" xfId="2980" xr:uid="{0F04896E-A201-4DEB-8AC9-CED5CC1E7F28}"/>
    <cellStyle name="Total 3 2 4" xfId="4119" xr:uid="{CAD406BB-ED28-4BAD-AD7C-DFFBF76F19BC}"/>
    <cellStyle name="Total 3 2 5" xfId="3415" xr:uid="{49097E46-0163-4BB9-B11E-7A2ABC8345CB}"/>
    <cellStyle name="Total 3 2 6" xfId="4197" xr:uid="{F039392B-2EF4-4355-B0AF-FAFB3C8FCF8B}"/>
    <cellStyle name="Total 3 2 7" xfId="3162" xr:uid="{ADCEABC2-E4BF-4441-9D59-A7395346CA95}"/>
    <cellStyle name="Total 3 2 8" xfId="4210" xr:uid="{22C80336-2E29-4D20-9751-DCA522509F3E}"/>
    <cellStyle name="Total 3 3" xfId="1826" xr:uid="{00000000-0005-0000-0000-00000F080000}"/>
    <cellStyle name="Total 3 3 2" xfId="3548" xr:uid="{91DEDE99-C499-47BA-85CA-367B70939ACB}"/>
    <cellStyle name="Total 3 3 3" xfId="2979" xr:uid="{CB4B84A7-301C-4FAB-83B8-E2D85E5A86CC}"/>
    <cellStyle name="Total 3 3 4" xfId="3126" xr:uid="{77356E6F-0620-465D-997A-0555925958C9}"/>
    <cellStyle name="Total 3 3 5" xfId="3416" xr:uid="{5772582B-CBF8-4EDA-B8D1-72AB776CC9E6}"/>
    <cellStyle name="Total 3 3 6" xfId="4226" xr:uid="{51422ED7-61F9-4B84-829C-8B809641AC81}"/>
    <cellStyle name="Total 3 3 7" xfId="4013" xr:uid="{76E3842F-EDBA-49F0-AC56-BB9C70B442FD}"/>
    <cellStyle name="Total 3 3 8" xfId="2887" xr:uid="{3B57103D-D0B2-4157-A8BA-B1B02555006A}"/>
    <cellStyle name="Total 3 4" xfId="3546" xr:uid="{00FB17CC-71A8-44C3-A63D-27D2327AFDD9}"/>
    <cellStyle name="Total 3 5" xfId="2981" xr:uid="{ACAE10C5-C4C4-4E11-9DB6-26CB080A4695}"/>
    <cellStyle name="Total 3 6" xfId="4000" xr:uid="{A04AF82F-531D-43D6-BCE1-CFDBD9CA9A06}"/>
    <cellStyle name="Total 3 7" xfId="3787" xr:uid="{9E7D6ADB-F49C-474A-925E-4D08D73C1A5B}"/>
    <cellStyle name="Total 3 8" xfId="3577" xr:uid="{7CE61A77-587F-4202-A39B-953A9FF5BFEC}"/>
    <cellStyle name="Total 3 9" xfId="2754" xr:uid="{40DB3372-19C7-4311-9B33-5B47F980426C}"/>
    <cellStyle name="Total 4" xfId="1827" xr:uid="{00000000-0005-0000-0000-000010080000}"/>
    <cellStyle name="Total 4 2" xfId="1828" xr:uid="{00000000-0005-0000-0000-000011080000}"/>
    <cellStyle name="Total 4 2 2" xfId="3550" xr:uid="{2E7C3D10-A71D-4FFB-A588-A01FA666831A}"/>
    <cellStyle name="Total 4 2 3" xfId="2977" xr:uid="{BA6EBD56-E29E-4ACD-B6FA-CE7DCEED5F19}"/>
    <cellStyle name="Total 4 2 4" xfId="3751" xr:uid="{24965D15-104A-4EB9-9FF5-76A3BDE87EAE}"/>
    <cellStyle name="Total 4 2 5" xfId="3788" xr:uid="{0EE3056B-2F17-4160-80A1-1F7F3AEC245E}"/>
    <cellStyle name="Total 4 2 6" xfId="3977" xr:uid="{302B49B0-89F8-4C91-A20D-117FF27A6546}"/>
    <cellStyle name="Total 4 2 7" xfId="3824" xr:uid="{0F572B00-B44E-4C9D-BB03-AC58B06AF6F9}"/>
    <cellStyle name="Total 4 2 8" xfId="3330" xr:uid="{552E6240-16C3-49FF-BCAF-A44A2411F5E5}"/>
    <cellStyle name="Total 4 3" xfId="3549" xr:uid="{690151DD-A1D3-4CC9-BD2A-1C972636256C}"/>
    <cellStyle name="Total 4 4" xfId="2978" xr:uid="{1DF7B598-383E-4FD9-8BEC-713BAB5A0831}"/>
    <cellStyle name="Total 4 5" xfId="3752" xr:uid="{EE49C9D9-E43F-4DA5-9B60-35C0CE889DC9}"/>
    <cellStyle name="Total 4 6" xfId="3892" xr:uid="{8BB4A24F-BFF4-4D7E-94DD-4EA91EFA9A2D}"/>
    <cellStyle name="Total 4 7" xfId="3343" xr:uid="{81FDCBE8-EC08-47CB-849D-F469FF569098}"/>
    <cellStyle name="Total 4 8" xfId="3747" xr:uid="{A524515D-CEE5-4112-A181-2748A527E353}"/>
    <cellStyle name="Total 4 9" xfId="4209" xr:uid="{3D3453C3-992B-4CDA-BF30-22CA1406DFD5}"/>
    <cellStyle name="Total 5" xfId="1829" xr:uid="{00000000-0005-0000-0000-000012080000}"/>
    <cellStyle name="Total 5 2" xfId="1830" xr:uid="{00000000-0005-0000-0000-000013080000}"/>
    <cellStyle name="Total 5 2 2" xfId="3552" xr:uid="{D568CCE5-1855-4408-9B02-9F2636D01442}"/>
    <cellStyle name="Total 5 2 3" xfId="2975" xr:uid="{9AA1167C-04EA-4DC7-9D97-848680BEEFF6}"/>
    <cellStyle name="Total 5 2 4" xfId="2710" xr:uid="{BC1404EF-6465-4CD0-8BA1-B81EB17DFE7C}"/>
    <cellStyle name="Total 5 2 5" xfId="3433" xr:uid="{3CB4A2C0-5F0E-4134-AF57-AD40E92DAC86}"/>
    <cellStyle name="Total 5 2 6" xfId="4199" xr:uid="{8732D7AA-9E03-481B-806C-869A85E08128}"/>
    <cellStyle name="Total 5 2 7" xfId="3155" xr:uid="{EAA59A16-D2CE-4D1D-AA60-BF73F9571FA3}"/>
    <cellStyle name="Total 5 2 8" xfId="3689" xr:uid="{858A4EFC-C432-483F-B65B-5980A3030734}"/>
    <cellStyle name="Total 5 3" xfId="3551" xr:uid="{6B368816-1A68-4FB2-A835-9963C5BACDEF}"/>
    <cellStyle name="Total 5 4" xfId="2976" xr:uid="{4D24FD28-CF3A-45DB-B55E-B37C7788C856}"/>
    <cellStyle name="Total 5 5" xfId="4006" xr:uid="{FE227A07-DC2F-48F3-B397-1E2DEB867C67}"/>
    <cellStyle name="Total 5 6" xfId="3432" xr:uid="{027EFB15-3CC7-439B-8D44-78E17D81FBCB}"/>
    <cellStyle name="Total 5 7" xfId="3976" xr:uid="{454FBEED-1A13-4F7F-AA71-54EBAFEEDACA}"/>
    <cellStyle name="Total 5 8" xfId="3823" xr:uid="{FB5B19F8-2495-4102-93AA-BB677E42B672}"/>
    <cellStyle name="Total 5 9" xfId="2890" xr:uid="{D6F182F0-AF91-428F-8E18-E064859D91B7}"/>
    <cellStyle name="Total 6" xfId="1831" xr:uid="{00000000-0005-0000-0000-000014080000}"/>
    <cellStyle name="Total 6 2" xfId="3553" xr:uid="{7E5F2B53-DD37-46F7-8D7F-C81CCD1F4A47}"/>
    <cellStyle name="Total 6 3" xfId="2974" xr:uid="{58697FE6-BDF9-4DB9-BE47-1271671B6E1D}"/>
    <cellStyle name="Total 6 4" xfId="3744" xr:uid="{07487248-9C56-4A28-8A49-49C3B524CFBE}"/>
    <cellStyle name="Total 6 5" xfId="3434" xr:uid="{9B4ADCC0-72AE-461C-AF5C-AF16F087CC42}"/>
    <cellStyle name="Total 6 6" xfId="3711" xr:uid="{503258A4-5C7A-4E74-926B-A6821B617A2C}"/>
    <cellStyle name="Total 6 7" xfId="3154" xr:uid="{934422CD-AC68-4E96-9D31-EE277F10191A}"/>
    <cellStyle name="Total 6 8" xfId="2891" xr:uid="{2A1213C7-0136-46A0-A2EF-6B7410E8AF77}"/>
    <cellStyle name="Total 7" xfId="1832" xr:uid="{00000000-0005-0000-0000-000015080000}"/>
    <cellStyle name="Total 7 2" xfId="3554" xr:uid="{7CE55F67-D40F-4633-A9FC-217F9EBE0A50}"/>
    <cellStyle name="Total 7 3" xfId="2973" xr:uid="{D2838D2F-18ED-48D7-A335-7336B994B812}"/>
    <cellStyle name="Total 7 4" xfId="3896" xr:uid="{D10B2FDA-90BD-4678-8882-3647CB790664}"/>
    <cellStyle name="Total 7 5" xfId="3435" xr:uid="{7DF786A9-9D99-454A-9AE5-A271388FB22D}"/>
    <cellStyle name="Total 7 6" xfId="3972" xr:uid="{557A325D-8C74-4CA6-83C2-5C808CEC79AD}"/>
    <cellStyle name="Total 7 7" xfId="3153" xr:uid="{33D2BE6A-FD19-45E5-A816-B1DDF0A8421D}"/>
    <cellStyle name="Total 7 8" xfId="4134" xr:uid="{DCF05240-4BB6-4094-BAD6-346C42D700B6}"/>
    <cellStyle name="Total 8" xfId="1833" xr:uid="{00000000-0005-0000-0000-000016080000}"/>
    <cellStyle name="Total 8 2" xfId="3555" xr:uid="{72076425-7B81-4F31-99F7-EEAF4B2CAD98}"/>
    <cellStyle name="Total 8 3" xfId="2972" xr:uid="{A8C1A62D-BE5B-4018-AA6B-B183BCC87A8C}"/>
    <cellStyle name="Total 8 4" xfId="3893" xr:uid="{91185B87-F407-4BB7-A131-EA4817FB9F5A}"/>
    <cellStyle name="Total 8 5" xfId="3436" xr:uid="{C9269122-EFE2-4189-AA5E-85B27E6ECEE1}"/>
    <cellStyle name="Total 8 6" xfId="3783" xr:uid="{05551D49-0C57-4108-B5C5-CF82B5E160A9}"/>
    <cellStyle name="Total 8 7" xfId="2852" xr:uid="{3FC42D68-B4B0-42F7-B80F-B15DC193CE9C}"/>
    <cellStyle name="Total 8 8" xfId="4206" xr:uid="{96E384D2-FF36-477D-885D-BC07DBC65984}"/>
    <cellStyle name="Total 9" xfId="1834" xr:uid="{00000000-0005-0000-0000-000017080000}"/>
    <cellStyle name="Total 9 2" xfId="3556" xr:uid="{6C379904-EC35-4B74-BD49-3B65732EB249}"/>
    <cellStyle name="Total 9 3" xfId="2971" xr:uid="{972F3A68-E8BD-46EB-873C-6B0227112967}"/>
    <cellStyle name="Total 9 4" xfId="3894" xr:uid="{475F0741-F459-48DF-ACB3-A2A78F589A73}"/>
    <cellStyle name="Total 9 5" xfId="3437" xr:uid="{B8439F41-7C2A-4459-88AD-326513DA4E01}"/>
    <cellStyle name="Total 9 6" xfId="3784" xr:uid="{0BD7F024-E095-47C5-BE97-07AA37D156B5}"/>
    <cellStyle name="Total 9 7" xfId="2851" xr:uid="{E4435DDC-282C-4590-A65D-D0E739CD8F0A}"/>
    <cellStyle name="Total 9 8" xfId="4205" xr:uid="{E9F6A2A8-A97F-4AAB-BAEC-BC2FFBAA65EB}"/>
    <cellStyle name="Tusental_A-listan (fixad)" xfId="1835" xr:uid="{00000000-0005-0000-0000-000018080000}"/>
    <cellStyle name="Valuta (0)" xfId="1836" xr:uid="{00000000-0005-0000-0000-000019080000}"/>
    <cellStyle name="Valuta_NPV" xfId="1837" xr:uid="{00000000-0005-0000-0000-00001A080000}"/>
    <cellStyle name="vnhead3" xfId="1838" xr:uid="{00000000-0005-0000-0000-00001B080000}"/>
    <cellStyle name="vnhead3 2" xfId="3454" xr:uid="{329F6A7A-37D6-45D2-B8EF-0279A0A30AF1}"/>
    <cellStyle name="vnhead3 3" xfId="3344" xr:uid="{B3E77468-1801-40F3-85A2-F8AD4A02B5D4}"/>
    <cellStyle name="vnhead3 4" xfId="2892" xr:uid="{2BF9C495-9DF1-4A1F-9B87-5F487343F300}"/>
    <cellStyle name="vntxt1" xfId="1839" xr:uid="{00000000-0005-0000-0000-00001C080000}"/>
    <cellStyle name="W" xfId="1840" xr:uid="{00000000-0005-0000-0000-00001D080000}"/>
    <cellStyle name="W_CSS_Q2'51_C1_Nop" xfId="1841" xr:uid="{00000000-0005-0000-0000-00001E080000}"/>
    <cellStyle name="Warning Text 10" xfId="1842" xr:uid="{00000000-0005-0000-0000-00001F080000}"/>
    <cellStyle name="Warning Text 11" xfId="1843" xr:uid="{00000000-0005-0000-0000-000020080000}"/>
    <cellStyle name="Warning Text 12" xfId="1844" xr:uid="{00000000-0005-0000-0000-000021080000}"/>
    <cellStyle name="Warning Text 13" xfId="2441" xr:uid="{00000000-0005-0000-0000-000022080000}"/>
    <cellStyle name="Warning Text 2" xfId="1845" xr:uid="{00000000-0005-0000-0000-000023080000}"/>
    <cellStyle name="Warning Text 2 2" xfId="1846" xr:uid="{00000000-0005-0000-0000-000024080000}"/>
    <cellStyle name="Warning Text 2 3" xfId="1847" xr:uid="{00000000-0005-0000-0000-000025080000}"/>
    <cellStyle name="Warning Text 3" xfId="1848" xr:uid="{00000000-0005-0000-0000-000026080000}"/>
    <cellStyle name="Warning Text 3 2" xfId="1849" xr:uid="{00000000-0005-0000-0000-000027080000}"/>
    <cellStyle name="Warning Text 3 3" xfId="1850" xr:uid="{00000000-0005-0000-0000-000028080000}"/>
    <cellStyle name="Warning Text 4" xfId="1851" xr:uid="{00000000-0005-0000-0000-000029080000}"/>
    <cellStyle name="Warning Text 4 2" xfId="1852" xr:uid="{00000000-0005-0000-0000-00002A080000}"/>
    <cellStyle name="Warning Text 5" xfId="1853" xr:uid="{00000000-0005-0000-0000-00002B080000}"/>
    <cellStyle name="Warning Text 6" xfId="1854" xr:uid="{00000000-0005-0000-0000-00002C080000}"/>
    <cellStyle name="Warning Text 7" xfId="1855" xr:uid="{00000000-0005-0000-0000-00002D080000}"/>
    <cellStyle name="Warning Text 8" xfId="1856" xr:uid="{00000000-0005-0000-0000-00002E080000}"/>
    <cellStyle name="Warning Text 9" xfId="1857" xr:uid="{00000000-0005-0000-0000-00002F080000}"/>
    <cellStyle name="weekly" xfId="1858" xr:uid="{00000000-0005-0000-0000-000030080000}"/>
    <cellStyle name="WHead - Style2" xfId="1859" xr:uid="{00000000-0005-0000-0000-000031080000}"/>
    <cellStyle name="Wไhrung [0]_35ERI8T2gbIEMixb4v26icuOo" xfId="1860" xr:uid="{00000000-0005-0000-0000-000032080000}"/>
    <cellStyle name="Wไhrung_35ERI8T2gbIEMixb4v26icuOo" xfId="1861" xr:uid="{00000000-0005-0000-0000-000033080000}"/>
    <cellStyle name="xuan" xfId="1862" xr:uid="{00000000-0005-0000-0000-000034080000}"/>
    <cellStyle name="เครื่องหมายเปอร์เซ็นต์_1.BG4748-260847" xfId="2034" xr:uid="{00000000-0005-0000-0000-000035080000}"/>
    <cellStyle name="เครื่องหมายจุลภาค 10" xfId="1882" xr:uid="{00000000-0005-0000-0000-000036080000}"/>
    <cellStyle name="เครื่องหมายจุลภาค 10 2" xfId="1883" xr:uid="{00000000-0005-0000-0000-000037080000}"/>
    <cellStyle name="เครื่องหมายจุลภาค 10 3" xfId="1884" xr:uid="{00000000-0005-0000-0000-000038080000}"/>
    <cellStyle name="เครื่องหมายจุลภาค 11" xfId="1885" xr:uid="{00000000-0005-0000-0000-000039080000}"/>
    <cellStyle name="เครื่องหมายจุลภาค 11 2" xfId="1886" xr:uid="{00000000-0005-0000-0000-00003A080000}"/>
    <cellStyle name="เครื่องหมายจุลภาค 12" xfId="1887" xr:uid="{00000000-0005-0000-0000-00003B080000}"/>
    <cellStyle name="เครื่องหมายจุลภาค 12 2" xfId="1888" xr:uid="{00000000-0005-0000-0000-00003C080000}"/>
    <cellStyle name="เครื่องหมายจุลภาค 13" xfId="1889" xr:uid="{00000000-0005-0000-0000-00003D080000}"/>
    <cellStyle name="เครื่องหมายจุลภาค 13 2" xfId="1890" xr:uid="{00000000-0005-0000-0000-00003E080000}"/>
    <cellStyle name="เครื่องหมายจุลภาค 13_C1-2 Q4'52" xfId="1891" xr:uid="{00000000-0005-0000-0000-00003F080000}"/>
    <cellStyle name="เครื่องหมายจุลภาค 14" xfId="1892" xr:uid="{00000000-0005-0000-0000-000040080000}"/>
    <cellStyle name="เครื่องหมายจุลภาค 14 2" xfId="1893" xr:uid="{00000000-0005-0000-0000-000041080000}"/>
    <cellStyle name="เครื่องหมายจุลภาค 15" xfId="1894" xr:uid="{00000000-0005-0000-0000-000042080000}"/>
    <cellStyle name="เครื่องหมายจุลภาค 16" xfId="1895" xr:uid="{00000000-0005-0000-0000-000043080000}"/>
    <cellStyle name="เครื่องหมายจุลภาค 16 2" xfId="1896" xr:uid="{00000000-0005-0000-0000-000044080000}"/>
    <cellStyle name="เครื่องหมายจุลภาค 16 2 2" xfId="1897" xr:uid="{00000000-0005-0000-0000-000045080000}"/>
    <cellStyle name="เครื่องหมายจุลภาค 16 2 2 2" xfId="1898" xr:uid="{00000000-0005-0000-0000-000046080000}"/>
    <cellStyle name="เครื่องหมายจุลภาค 16 2 3" xfId="1899" xr:uid="{00000000-0005-0000-0000-000047080000}"/>
    <cellStyle name="เครื่องหมายจุลภาค 16 2 4" xfId="2442" xr:uid="{00000000-0005-0000-0000-000048080000}"/>
    <cellStyle name="เครื่องหมายจุลภาค 16 3" xfId="24" xr:uid="{00000000-0005-0000-0000-000049080000}"/>
    <cellStyle name="เครื่องหมายจุลภาค 16 4" xfId="1900" xr:uid="{00000000-0005-0000-0000-00004A080000}"/>
    <cellStyle name="เครื่องหมายจุลภาค 17" xfId="2452" xr:uid="{00000000-0005-0000-0000-00004B080000}"/>
    <cellStyle name="เครื่องหมายจุลภาค 17 2" xfId="1901" xr:uid="{00000000-0005-0000-0000-00004C080000}"/>
    <cellStyle name="เครื่องหมายจุลภาค 17 2 2" xfId="1902" xr:uid="{00000000-0005-0000-0000-00004D080000}"/>
    <cellStyle name="เครื่องหมายจุลภาค 17 3" xfId="1903" xr:uid="{00000000-0005-0000-0000-00004E080000}"/>
    <cellStyle name="เครื่องหมายจุลภาค 17 3 2" xfId="1904" xr:uid="{00000000-0005-0000-0000-00004F080000}"/>
    <cellStyle name="เครื่องหมายจุลภาค 17 4" xfId="1905" xr:uid="{00000000-0005-0000-0000-000050080000}"/>
    <cellStyle name="เครื่องหมายจุลภาค 17 4 2" xfId="1906" xr:uid="{00000000-0005-0000-0000-000051080000}"/>
    <cellStyle name="เครื่องหมายจุลภาค 17 5" xfId="1907" xr:uid="{00000000-0005-0000-0000-000052080000}"/>
    <cellStyle name="เครื่องหมายจุลภาค 18" xfId="1908" xr:uid="{00000000-0005-0000-0000-000053080000}"/>
    <cellStyle name="เครื่องหมายจุลภาค 18 2" xfId="1909" xr:uid="{00000000-0005-0000-0000-000054080000}"/>
    <cellStyle name="เครื่องหมายจุลภาค 18 2 2" xfId="1910" xr:uid="{00000000-0005-0000-0000-000055080000}"/>
    <cellStyle name="เครื่องหมายจุลภาค 18 3" xfId="1911" xr:uid="{00000000-0005-0000-0000-000056080000}"/>
    <cellStyle name="เครื่องหมายจุลภาค 18 4" xfId="1912" xr:uid="{00000000-0005-0000-0000-000057080000}"/>
    <cellStyle name="เครื่องหมายจุลภาค 18 4 2" xfId="1913" xr:uid="{00000000-0005-0000-0000-000058080000}"/>
    <cellStyle name="เครื่องหมายจุลภาค 19" xfId="1914" xr:uid="{00000000-0005-0000-0000-000059080000}"/>
    <cellStyle name="เครื่องหมายจุลภาค 19 2" xfId="1915" xr:uid="{00000000-0005-0000-0000-00005A080000}"/>
    <cellStyle name="เครื่องหมายจุลภาค 2" xfId="1916" xr:uid="{00000000-0005-0000-0000-00005B080000}"/>
    <cellStyle name="เครื่องหมายจุลภาค 2 10" xfId="1917" xr:uid="{00000000-0005-0000-0000-00005C080000}"/>
    <cellStyle name="เครื่องหมายจุลภาค 2 11" xfId="1918" xr:uid="{00000000-0005-0000-0000-00005D080000}"/>
    <cellStyle name="เครื่องหมายจุลภาค 2 12" xfId="1919" xr:uid="{00000000-0005-0000-0000-00005E080000}"/>
    <cellStyle name="เครื่องหมายจุลภาค 2 13" xfId="1920" xr:uid="{00000000-0005-0000-0000-00005F080000}"/>
    <cellStyle name="เครื่องหมายจุลภาค 2 14" xfId="1921" xr:uid="{00000000-0005-0000-0000-000060080000}"/>
    <cellStyle name="เครื่องหมายจุลภาค 2 15" xfId="1922" xr:uid="{00000000-0005-0000-0000-000061080000}"/>
    <cellStyle name="เครื่องหมายจุลภาค 2 16" xfId="1923" xr:uid="{00000000-0005-0000-0000-000062080000}"/>
    <cellStyle name="เครื่องหมายจุลภาค 2 17" xfId="1924" xr:uid="{00000000-0005-0000-0000-000063080000}"/>
    <cellStyle name="เครื่องหมายจุลภาค 2 18" xfId="1925" xr:uid="{00000000-0005-0000-0000-000064080000}"/>
    <cellStyle name="เครื่องหมายจุลภาค 2 19" xfId="1926" xr:uid="{00000000-0005-0000-0000-000065080000}"/>
    <cellStyle name="เครื่องหมายจุลภาค 2 19 2" xfId="1927" xr:uid="{00000000-0005-0000-0000-000066080000}"/>
    <cellStyle name="เครื่องหมายจุลภาค 2 2" xfId="1928" xr:uid="{00000000-0005-0000-0000-000067080000}"/>
    <cellStyle name="เครื่องหมายจุลภาค 2 2 10" xfId="1929" xr:uid="{00000000-0005-0000-0000-000068080000}"/>
    <cellStyle name="เครื่องหมายจุลภาค 2 2 11" xfId="1930" xr:uid="{00000000-0005-0000-0000-000069080000}"/>
    <cellStyle name="เครื่องหมายจุลภาค 2 2 12" xfId="1931" xr:uid="{00000000-0005-0000-0000-00006A080000}"/>
    <cellStyle name="เครื่องหมายจุลภาค 2 2 13" xfId="1932" xr:uid="{00000000-0005-0000-0000-00006B080000}"/>
    <cellStyle name="เครื่องหมายจุลภาค 2 2 14" xfId="1933" xr:uid="{00000000-0005-0000-0000-00006C080000}"/>
    <cellStyle name="เครื่องหมายจุลภาค 2 2 15" xfId="1934" xr:uid="{00000000-0005-0000-0000-00006D080000}"/>
    <cellStyle name="เครื่องหมายจุลภาค 2 2 2" xfId="1935" xr:uid="{00000000-0005-0000-0000-00006E080000}"/>
    <cellStyle name="เครื่องหมายจุลภาค 2 2 2 2" xfId="1936" xr:uid="{00000000-0005-0000-0000-00006F080000}"/>
    <cellStyle name="เครื่องหมายจุลภาค 2 2 2 2 2" xfId="2615" xr:uid="{00000000-0005-0000-0000-000070080000}"/>
    <cellStyle name="เครื่องหมายจุลภาค 2 2 2 3" xfId="1937" xr:uid="{00000000-0005-0000-0000-000071080000}"/>
    <cellStyle name="เครื่องหมายจุลภาค 2 2 2 4" xfId="1938" xr:uid="{00000000-0005-0000-0000-000072080000}"/>
    <cellStyle name="เครื่องหมายจุลภาค 2 2 2 5" xfId="1939" xr:uid="{00000000-0005-0000-0000-000073080000}"/>
    <cellStyle name="เครื่องหมายจุลภาค 2 2 2 6" xfId="1940" xr:uid="{00000000-0005-0000-0000-000074080000}"/>
    <cellStyle name="เครื่องหมายจุลภาค 2 2 2 7" xfId="1941" xr:uid="{00000000-0005-0000-0000-000075080000}"/>
    <cellStyle name="เครื่องหมายจุลภาค 2 2 2 8" xfId="1942" xr:uid="{00000000-0005-0000-0000-000076080000}"/>
    <cellStyle name="เครื่องหมายจุลภาค 2 2 3" xfId="1943" xr:uid="{00000000-0005-0000-0000-000077080000}"/>
    <cellStyle name="เครื่องหมายจุลภาค 2 2 4" xfId="1944" xr:uid="{00000000-0005-0000-0000-000078080000}"/>
    <cellStyle name="เครื่องหมายจุลภาค 2 2 5" xfId="1945" xr:uid="{00000000-0005-0000-0000-000079080000}"/>
    <cellStyle name="เครื่องหมายจุลภาค 2 2 6" xfId="1946" xr:uid="{00000000-0005-0000-0000-00007A080000}"/>
    <cellStyle name="เครื่องหมายจุลภาค 2 2 7" xfId="1947" xr:uid="{00000000-0005-0000-0000-00007B080000}"/>
    <cellStyle name="เครื่องหมายจุลภาค 2 2 7 2" xfId="2616" xr:uid="{00000000-0005-0000-0000-00007C080000}"/>
    <cellStyle name="เครื่องหมายจุลภาค 2 2 8" xfId="1948" xr:uid="{00000000-0005-0000-0000-00007D080000}"/>
    <cellStyle name="เครื่องหมายจุลภาค 2 2 8 2" xfId="2617" xr:uid="{00000000-0005-0000-0000-00007E080000}"/>
    <cellStyle name="เครื่องหมายจุลภาค 2 2 9" xfId="1949" xr:uid="{00000000-0005-0000-0000-00007F080000}"/>
    <cellStyle name="เครื่องหมายจุลภาค 2 20" xfId="1950" xr:uid="{00000000-0005-0000-0000-000080080000}"/>
    <cellStyle name="เครื่องหมายจุลภาค 2 21" xfId="1951" xr:uid="{00000000-0005-0000-0000-000081080000}"/>
    <cellStyle name="เครื่องหมายจุลภาค 2 22" xfId="1952" xr:uid="{00000000-0005-0000-0000-000082080000}"/>
    <cellStyle name="เครื่องหมายจุลภาค 2 23" xfId="1953" xr:uid="{00000000-0005-0000-0000-000083080000}"/>
    <cellStyle name="เครื่องหมายจุลภาค 2 24" xfId="1954" xr:uid="{00000000-0005-0000-0000-000084080000}"/>
    <cellStyle name="เครื่องหมายจุลภาค 2 3" xfId="1955" xr:uid="{00000000-0005-0000-0000-000085080000}"/>
    <cellStyle name="เครื่องหมายจุลภาค 2 3 2" xfId="2618" xr:uid="{00000000-0005-0000-0000-000086080000}"/>
    <cellStyle name="เครื่องหมายจุลภาค 2 3 2 2" xfId="2619" xr:uid="{00000000-0005-0000-0000-000087080000}"/>
    <cellStyle name="เครื่องหมายจุลภาค 2 4" xfId="1956" xr:uid="{00000000-0005-0000-0000-000088080000}"/>
    <cellStyle name="เครื่องหมายจุลภาค 2 5" xfId="1957" xr:uid="{00000000-0005-0000-0000-000089080000}"/>
    <cellStyle name="เครื่องหมายจุลภาค 2 6" xfId="1958" xr:uid="{00000000-0005-0000-0000-00008A080000}"/>
    <cellStyle name="เครื่องหมายจุลภาค 2 7" xfId="1959" xr:uid="{00000000-0005-0000-0000-00008B080000}"/>
    <cellStyle name="เครื่องหมายจุลภาค 2 7 2" xfId="2620" xr:uid="{00000000-0005-0000-0000-00008C080000}"/>
    <cellStyle name="เครื่องหมายจุลภาค 2 8" xfId="1960" xr:uid="{00000000-0005-0000-0000-00008D080000}"/>
    <cellStyle name="เครื่องหมายจุลภาค 2 8 2" xfId="2621" xr:uid="{00000000-0005-0000-0000-00008E080000}"/>
    <cellStyle name="เครื่องหมายจุลภาค 2 9" xfId="1961" xr:uid="{00000000-0005-0000-0000-00008F080000}"/>
    <cellStyle name="เครื่องหมายจุลภาค 2_GF-Food_Q4'53_X2" xfId="1962" xr:uid="{00000000-0005-0000-0000-000090080000}"/>
    <cellStyle name="เครื่องหมายจุลภาค 20" xfId="1963" xr:uid="{00000000-0005-0000-0000-000091080000}"/>
    <cellStyle name="เครื่องหมายจุลภาค 20 2" xfId="1964" xr:uid="{00000000-0005-0000-0000-000092080000}"/>
    <cellStyle name="เครื่องหมายจุลภาค 21" xfId="1965" xr:uid="{00000000-0005-0000-0000-000093080000}"/>
    <cellStyle name="เครื่องหมายจุลภาค 21 2" xfId="1966" xr:uid="{00000000-0005-0000-0000-000094080000}"/>
    <cellStyle name="เครื่องหมายจุลภาค 22" xfId="2460" xr:uid="{00000000-0005-0000-0000-000095080000}"/>
    <cellStyle name="เครื่องหมายจุลภาค 23" xfId="28" xr:uid="{00000000-0005-0000-0000-000096080000}"/>
    <cellStyle name="เครื่องหมายจุลภาค 3" xfId="1967" xr:uid="{00000000-0005-0000-0000-000097080000}"/>
    <cellStyle name="เครื่องหมายจุลภาค 3 10" xfId="1968" xr:uid="{00000000-0005-0000-0000-000098080000}"/>
    <cellStyle name="เครื่องหมายจุลภาค 3 11" xfId="1969" xr:uid="{00000000-0005-0000-0000-000099080000}"/>
    <cellStyle name="เครื่องหมายจุลภาค 3 2" xfId="1970" xr:uid="{00000000-0005-0000-0000-00009A080000}"/>
    <cellStyle name="เครื่องหมายจุลภาค 3 2 2" xfId="1971" xr:uid="{00000000-0005-0000-0000-00009B080000}"/>
    <cellStyle name="เครื่องหมายจุลภาค 3 2 3" xfId="1972" xr:uid="{00000000-0005-0000-0000-00009C080000}"/>
    <cellStyle name="เครื่องหมายจุลภาค 3 2 4" xfId="1973" xr:uid="{00000000-0005-0000-0000-00009D080000}"/>
    <cellStyle name="เครื่องหมายจุลภาค 3 2 5" xfId="1974" xr:uid="{00000000-0005-0000-0000-00009E080000}"/>
    <cellStyle name="เครื่องหมายจุลภาค 3 2 6" xfId="1975" xr:uid="{00000000-0005-0000-0000-00009F080000}"/>
    <cellStyle name="เครื่องหมายจุลภาค 3 2 7" xfId="1976" xr:uid="{00000000-0005-0000-0000-0000A0080000}"/>
    <cellStyle name="เครื่องหมายจุลภาค 3 2 8" xfId="1977" xr:uid="{00000000-0005-0000-0000-0000A1080000}"/>
    <cellStyle name="เครื่องหมายจุลภาค 3 3" xfId="1978" xr:uid="{00000000-0005-0000-0000-0000A2080000}"/>
    <cellStyle name="เครื่องหมายจุลภาค 3 3 2" xfId="1979" xr:uid="{00000000-0005-0000-0000-0000A3080000}"/>
    <cellStyle name="เครื่องหมายจุลภาค 3 4" xfId="1980" xr:uid="{00000000-0005-0000-0000-0000A4080000}"/>
    <cellStyle name="เครื่องหมายจุลภาค 3 5" xfId="1981" xr:uid="{00000000-0005-0000-0000-0000A5080000}"/>
    <cellStyle name="เครื่องหมายจุลภาค 3 5 2" xfId="1982" xr:uid="{00000000-0005-0000-0000-0000A6080000}"/>
    <cellStyle name="เครื่องหมายจุลภาค 3 6" xfId="1983" xr:uid="{00000000-0005-0000-0000-0000A7080000}"/>
    <cellStyle name="เครื่องหมายจุลภาค 3 7" xfId="1984" xr:uid="{00000000-0005-0000-0000-0000A8080000}"/>
    <cellStyle name="เครื่องหมายจุลภาค 3 8" xfId="1985" xr:uid="{00000000-0005-0000-0000-0000A9080000}"/>
    <cellStyle name="เครื่องหมายจุลภาค 3 9" xfId="1986" xr:uid="{00000000-0005-0000-0000-0000AA080000}"/>
    <cellStyle name="เครื่องหมายจุลภาค 3_GFN_Q2'53_X2" xfId="1987" xr:uid="{00000000-0005-0000-0000-0000AB080000}"/>
    <cellStyle name="เครื่องหมายจุลภาค 4" xfId="1988" xr:uid="{00000000-0005-0000-0000-0000AC080000}"/>
    <cellStyle name="เครื่องหมายจุลภาค 4 10" xfId="1989" xr:uid="{00000000-0005-0000-0000-0000AD080000}"/>
    <cellStyle name="เครื่องหมายจุลภาค 4 11" xfId="1990" xr:uid="{00000000-0005-0000-0000-0000AE080000}"/>
    <cellStyle name="เครื่องหมายจุลภาค 4 12" xfId="1991" xr:uid="{00000000-0005-0000-0000-0000AF080000}"/>
    <cellStyle name="เครื่องหมายจุลภาค 4 13" xfId="1992" xr:uid="{00000000-0005-0000-0000-0000B0080000}"/>
    <cellStyle name="เครื่องหมายจุลภาค 4 14" xfId="1993" xr:uid="{00000000-0005-0000-0000-0000B1080000}"/>
    <cellStyle name="เครื่องหมายจุลภาค 4 15" xfId="1994" xr:uid="{00000000-0005-0000-0000-0000B2080000}"/>
    <cellStyle name="เครื่องหมายจุลภาค 4 16" xfId="1995" xr:uid="{00000000-0005-0000-0000-0000B3080000}"/>
    <cellStyle name="เครื่องหมายจุลภาค 4 17" xfId="1996" xr:uid="{00000000-0005-0000-0000-0000B4080000}"/>
    <cellStyle name="เครื่องหมายจุลภาค 4 18" xfId="1997" xr:uid="{00000000-0005-0000-0000-0000B5080000}"/>
    <cellStyle name="เครื่องหมายจุลภาค 4 19" xfId="1998" xr:uid="{00000000-0005-0000-0000-0000B6080000}"/>
    <cellStyle name="เครื่องหมายจุลภาค 4 2" xfId="1999" xr:uid="{00000000-0005-0000-0000-0000B7080000}"/>
    <cellStyle name="เครื่องหมายจุลภาค 4 2 2" xfId="2000" xr:uid="{00000000-0005-0000-0000-0000B8080000}"/>
    <cellStyle name="เครื่องหมายจุลภาค 4 20" xfId="2001" xr:uid="{00000000-0005-0000-0000-0000B9080000}"/>
    <cellStyle name="เครื่องหมายจุลภาค 4 21" xfId="2002" xr:uid="{00000000-0005-0000-0000-0000BA080000}"/>
    <cellStyle name="เครื่องหมายจุลภาค 4 3" xfId="2003" xr:uid="{00000000-0005-0000-0000-0000BB080000}"/>
    <cellStyle name="เครื่องหมายจุลภาค 4 3 2" xfId="2004" xr:uid="{00000000-0005-0000-0000-0000BC080000}"/>
    <cellStyle name="เครื่องหมายจุลภาค 4 4" xfId="2005" xr:uid="{00000000-0005-0000-0000-0000BD080000}"/>
    <cellStyle name="เครื่องหมายจุลภาค 4 4 2" xfId="2622" xr:uid="{00000000-0005-0000-0000-0000BE080000}"/>
    <cellStyle name="เครื่องหมายจุลภาค 4 5" xfId="2006" xr:uid="{00000000-0005-0000-0000-0000BF080000}"/>
    <cellStyle name="เครื่องหมายจุลภาค 4 5 2" xfId="2623" xr:uid="{00000000-0005-0000-0000-0000C0080000}"/>
    <cellStyle name="เครื่องหมายจุลภาค 4 6" xfId="2007" xr:uid="{00000000-0005-0000-0000-0000C1080000}"/>
    <cellStyle name="เครื่องหมายจุลภาค 4 7" xfId="2008" xr:uid="{00000000-0005-0000-0000-0000C2080000}"/>
    <cellStyle name="เครื่องหมายจุลภาค 4 8" xfId="2009" xr:uid="{00000000-0005-0000-0000-0000C3080000}"/>
    <cellStyle name="เครื่องหมายจุลภาค 4 9" xfId="2010" xr:uid="{00000000-0005-0000-0000-0000C4080000}"/>
    <cellStyle name="เครื่องหมายจุลภาค 4_TOP_P-PT_Q4'53" xfId="2011" xr:uid="{00000000-0005-0000-0000-0000C5080000}"/>
    <cellStyle name="เครื่องหมายจุลภาค 5" xfId="2012" xr:uid="{00000000-0005-0000-0000-0000C6080000}"/>
    <cellStyle name="เครื่องหมายจุลภาค 5 2" xfId="20" xr:uid="{00000000-0005-0000-0000-0000C7080000}"/>
    <cellStyle name="เครื่องหมายจุลภาค 5 2 2" xfId="2624" xr:uid="{00000000-0005-0000-0000-0000C8080000}"/>
    <cellStyle name="เครื่องหมายจุลภาค 5 3" xfId="2013" xr:uid="{00000000-0005-0000-0000-0000C9080000}"/>
    <cellStyle name="เครื่องหมายจุลภาค 5 4" xfId="2014" xr:uid="{00000000-0005-0000-0000-0000CA080000}"/>
    <cellStyle name="เครื่องหมายจุลภาค 6" xfId="2015" xr:uid="{00000000-0005-0000-0000-0000CB080000}"/>
    <cellStyle name="เครื่องหมายจุลภาค 6 2" xfId="2016" xr:uid="{00000000-0005-0000-0000-0000CC080000}"/>
    <cellStyle name="เครื่องหมายจุลภาค 6 2 2" xfId="2017" xr:uid="{00000000-0005-0000-0000-0000CD080000}"/>
    <cellStyle name="เครื่องหมายจุลภาค 6 2 2 2" xfId="2018" xr:uid="{00000000-0005-0000-0000-0000CE080000}"/>
    <cellStyle name="เครื่องหมายจุลภาค 6 2 2 3" xfId="2443" xr:uid="{00000000-0005-0000-0000-0000CF080000}"/>
    <cellStyle name="เครื่องหมายจุลภาค 6 2 2 4" xfId="2625" xr:uid="{00000000-0005-0000-0000-0000D0080000}"/>
    <cellStyle name="เครื่องหมายจุลภาค 6 2 2 5" xfId="2626" xr:uid="{00000000-0005-0000-0000-0000D1080000}"/>
    <cellStyle name="เครื่องหมายจุลภาค 6 2 2 6" xfId="2627" xr:uid="{00000000-0005-0000-0000-0000D2080000}"/>
    <cellStyle name="เครื่องหมายจุลภาค 6 2 3" xfId="2019" xr:uid="{00000000-0005-0000-0000-0000D3080000}"/>
    <cellStyle name="เครื่องหมายจุลภาค 6 2 3 2" xfId="2020" xr:uid="{00000000-0005-0000-0000-0000D4080000}"/>
    <cellStyle name="เครื่องหมายจุลภาค 6 2 3 3" xfId="2444" xr:uid="{00000000-0005-0000-0000-0000D5080000}"/>
    <cellStyle name="เครื่องหมายจุลภาค 6 2 4" xfId="2021" xr:uid="{00000000-0005-0000-0000-0000D6080000}"/>
    <cellStyle name="เครื่องหมายจุลภาค 6 2 5" xfId="2445" xr:uid="{00000000-0005-0000-0000-0000D7080000}"/>
    <cellStyle name="เครื่องหมายจุลภาค 6 3" xfId="2022" xr:uid="{00000000-0005-0000-0000-0000D8080000}"/>
    <cellStyle name="เครื่องหมายจุลภาค 6 5" xfId="2023" xr:uid="{00000000-0005-0000-0000-0000D9080000}"/>
    <cellStyle name="เครื่องหมายจุลภาค 7" xfId="2024" xr:uid="{00000000-0005-0000-0000-0000DA080000}"/>
    <cellStyle name="เครื่องหมายจุลภาค 7 2" xfId="2025" xr:uid="{00000000-0005-0000-0000-0000DB080000}"/>
    <cellStyle name="เครื่องหมายจุลภาค 7 2 2" xfId="2026" xr:uid="{00000000-0005-0000-0000-0000DC080000}"/>
    <cellStyle name="เครื่องหมายจุลภาค 8" xfId="2027" xr:uid="{00000000-0005-0000-0000-0000DD080000}"/>
    <cellStyle name="เครื่องหมายจุลภาค 8 2" xfId="2028" xr:uid="{00000000-0005-0000-0000-0000DE080000}"/>
    <cellStyle name="เครื่องหมายจุลภาค 8 2 2" xfId="2029" xr:uid="{00000000-0005-0000-0000-0000DF080000}"/>
    <cellStyle name="เครื่องหมายจุลภาค 9" xfId="2030" xr:uid="{00000000-0005-0000-0000-0000E0080000}"/>
    <cellStyle name="เครื่องหมายจุลภาค 9 10" xfId="2628" xr:uid="{00000000-0005-0000-0000-0000E1080000}"/>
    <cellStyle name="เครื่องหมายจุลภาค 9 11" xfId="2629" xr:uid="{00000000-0005-0000-0000-0000E2080000}"/>
    <cellStyle name="เครื่องหมายจุลภาค 9 12" xfId="2630" xr:uid="{00000000-0005-0000-0000-0000E3080000}"/>
    <cellStyle name="เครื่องหมายจุลภาค 9 13" xfId="2631" xr:uid="{00000000-0005-0000-0000-0000E4080000}"/>
    <cellStyle name="เครื่องหมายจุลภาค 9 14" xfId="2632" xr:uid="{00000000-0005-0000-0000-0000E5080000}"/>
    <cellStyle name="เครื่องหมายจุลภาค 9 15" xfId="2633" xr:uid="{00000000-0005-0000-0000-0000E6080000}"/>
    <cellStyle name="เครื่องหมายจุลภาค 9 16" xfId="2634" xr:uid="{00000000-0005-0000-0000-0000E7080000}"/>
    <cellStyle name="เครื่องหมายจุลภาค 9 17" xfId="2635" xr:uid="{00000000-0005-0000-0000-0000E8080000}"/>
    <cellStyle name="เครื่องหมายจุลภาค 9 18" xfId="2636" xr:uid="{00000000-0005-0000-0000-0000E9080000}"/>
    <cellStyle name="เครื่องหมายจุลภาค 9 19" xfId="2637" xr:uid="{00000000-0005-0000-0000-0000EA080000}"/>
    <cellStyle name="เครื่องหมายจุลภาค 9 2" xfId="2031" xr:uid="{00000000-0005-0000-0000-0000EB080000}"/>
    <cellStyle name="เครื่องหมายจุลภาค 9 2 2" xfId="2032" xr:uid="{00000000-0005-0000-0000-0000EC080000}"/>
    <cellStyle name="เครื่องหมายจุลภาค 9 20" xfId="2638" xr:uid="{00000000-0005-0000-0000-0000ED080000}"/>
    <cellStyle name="เครื่องหมายจุลภาค 9 21" xfId="2639" xr:uid="{00000000-0005-0000-0000-0000EE080000}"/>
    <cellStyle name="เครื่องหมายจุลภาค 9 22" xfId="2640" xr:uid="{00000000-0005-0000-0000-0000EF080000}"/>
    <cellStyle name="เครื่องหมายจุลภาค 9 23" xfId="2641" xr:uid="{00000000-0005-0000-0000-0000F0080000}"/>
    <cellStyle name="เครื่องหมายจุลภาค 9 24" xfId="2642" xr:uid="{00000000-0005-0000-0000-0000F1080000}"/>
    <cellStyle name="เครื่องหมายจุลภาค 9 25" xfId="2643" xr:uid="{00000000-0005-0000-0000-0000F2080000}"/>
    <cellStyle name="เครื่องหมายจุลภาค 9 26" xfId="2644" xr:uid="{00000000-0005-0000-0000-0000F3080000}"/>
    <cellStyle name="เครื่องหมายจุลภาค 9 27" xfId="2645" xr:uid="{00000000-0005-0000-0000-0000F4080000}"/>
    <cellStyle name="เครื่องหมายจุลภาค 9 28" xfId="2646" xr:uid="{00000000-0005-0000-0000-0000F5080000}"/>
    <cellStyle name="เครื่องหมายจุลภาค 9 29" xfId="2647" xr:uid="{00000000-0005-0000-0000-0000F6080000}"/>
    <cellStyle name="เครื่องหมายจุลภาค 9 3" xfId="2033" xr:uid="{00000000-0005-0000-0000-0000F7080000}"/>
    <cellStyle name="เครื่องหมายจุลภาค 9 30" xfId="2648" xr:uid="{00000000-0005-0000-0000-0000F8080000}"/>
    <cellStyle name="เครื่องหมายจุลภาค 9 31" xfId="2649" xr:uid="{00000000-0005-0000-0000-0000F9080000}"/>
    <cellStyle name="เครื่องหมายจุลภาค 9 32" xfId="2650" xr:uid="{00000000-0005-0000-0000-0000FA080000}"/>
    <cellStyle name="เครื่องหมายจุลภาค 9 33" xfId="2651" xr:uid="{00000000-0005-0000-0000-0000FB080000}"/>
    <cellStyle name="เครื่องหมายจุลภาค 9 34" xfId="2652" xr:uid="{00000000-0005-0000-0000-0000FC080000}"/>
    <cellStyle name="เครื่องหมายจุลภาค 9 35" xfId="2653" xr:uid="{00000000-0005-0000-0000-0000FD080000}"/>
    <cellStyle name="เครื่องหมายจุลภาค 9 36" xfId="2654" xr:uid="{00000000-0005-0000-0000-0000FE080000}"/>
    <cellStyle name="เครื่องหมายจุลภาค 9 37" xfId="2655" xr:uid="{00000000-0005-0000-0000-0000FF080000}"/>
    <cellStyle name="เครื่องหมายจุลภาค 9 38" xfId="2656" xr:uid="{00000000-0005-0000-0000-000000090000}"/>
    <cellStyle name="เครื่องหมายจุลภาค 9 39" xfId="2657" xr:uid="{00000000-0005-0000-0000-000001090000}"/>
    <cellStyle name="เครื่องหมายจุลภาค 9 4" xfId="2658" xr:uid="{00000000-0005-0000-0000-000002090000}"/>
    <cellStyle name="เครื่องหมายจุลภาค 9 40" xfId="2659" xr:uid="{00000000-0005-0000-0000-000003090000}"/>
    <cellStyle name="เครื่องหมายจุลภาค 9 41" xfId="2660" xr:uid="{00000000-0005-0000-0000-000004090000}"/>
    <cellStyle name="เครื่องหมายจุลภาค 9 42" xfId="2661" xr:uid="{00000000-0005-0000-0000-000005090000}"/>
    <cellStyle name="เครื่องหมายจุลภาค 9 43" xfId="2662" xr:uid="{00000000-0005-0000-0000-000006090000}"/>
    <cellStyle name="เครื่องหมายจุลภาค 9 44" xfId="2663" xr:uid="{00000000-0005-0000-0000-000007090000}"/>
    <cellStyle name="เครื่องหมายจุลภาค 9 45" xfId="2664" xr:uid="{00000000-0005-0000-0000-000008090000}"/>
    <cellStyle name="เครื่องหมายจุลภาค 9 46" xfId="2665" xr:uid="{00000000-0005-0000-0000-000009090000}"/>
    <cellStyle name="เครื่องหมายจุลภาค 9 47" xfId="2666" xr:uid="{00000000-0005-0000-0000-00000A090000}"/>
    <cellStyle name="เครื่องหมายจุลภาค 9 48" xfId="2667" xr:uid="{00000000-0005-0000-0000-00000B090000}"/>
    <cellStyle name="เครื่องหมายจุลภาค 9 49" xfId="2668" xr:uid="{00000000-0005-0000-0000-00000C090000}"/>
    <cellStyle name="เครื่องหมายจุลภาค 9 5" xfId="2669" xr:uid="{00000000-0005-0000-0000-00000D090000}"/>
    <cellStyle name="เครื่องหมายจุลภาค 9 50" xfId="2670" xr:uid="{00000000-0005-0000-0000-00000E090000}"/>
    <cellStyle name="เครื่องหมายจุลภาค 9 51" xfId="2671" xr:uid="{00000000-0005-0000-0000-00000F090000}"/>
    <cellStyle name="เครื่องหมายจุลภาค 9 52" xfId="2672" xr:uid="{00000000-0005-0000-0000-000010090000}"/>
    <cellStyle name="เครื่องหมายจุลภาค 9 53" xfId="2673" xr:uid="{00000000-0005-0000-0000-000011090000}"/>
    <cellStyle name="เครื่องหมายจุลภาค 9 54" xfId="2674" xr:uid="{00000000-0005-0000-0000-000012090000}"/>
    <cellStyle name="เครื่องหมายจุลภาค 9 55" xfId="2675" xr:uid="{00000000-0005-0000-0000-000013090000}"/>
    <cellStyle name="เครื่องหมายจุลภาค 9 56" xfId="2676" xr:uid="{00000000-0005-0000-0000-000014090000}"/>
    <cellStyle name="เครื่องหมายจุลภาค 9 57" xfId="2677" xr:uid="{00000000-0005-0000-0000-000015090000}"/>
    <cellStyle name="เครื่องหมายจุลภาค 9 58" xfId="2678" xr:uid="{00000000-0005-0000-0000-000016090000}"/>
    <cellStyle name="เครื่องหมายจุลภาค 9 59" xfId="2679" xr:uid="{00000000-0005-0000-0000-000017090000}"/>
    <cellStyle name="เครื่องหมายจุลภาค 9 6" xfId="2680" xr:uid="{00000000-0005-0000-0000-000018090000}"/>
    <cellStyle name="เครื่องหมายจุลภาค 9 60" xfId="2681" xr:uid="{00000000-0005-0000-0000-000019090000}"/>
    <cellStyle name="เครื่องหมายจุลภาค 9 7" xfId="2682" xr:uid="{00000000-0005-0000-0000-00001A090000}"/>
    <cellStyle name="เครื่องหมายจุลภาค 9 8" xfId="2683" xr:uid="{00000000-0005-0000-0000-00001B090000}"/>
    <cellStyle name="เครื่องหมายจุลภาค 9 9" xfId="2684" xr:uid="{00000000-0005-0000-0000-00001C090000}"/>
    <cellStyle name="เครื่องหมายจุลภาค_IRC-R Q2'45" xfId="25" xr:uid="{00000000-0005-0000-0000-00001D090000}"/>
    <cellStyle name="เครื่องหมายสกุลเงิน 2" xfId="2035" xr:uid="{00000000-0005-0000-0000-00001E090000}"/>
    <cellStyle name="เชื่อมโยงหลายมิติ" xfId="2041" xr:uid="{00000000-0005-0000-0000-00001F090000}"/>
    <cellStyle name="เชื่อมโยงหลายมิติ 2" xfId="2042" xr:uid="{00000000-0005-0000-0000-000020090000}"/>
    <cellStyle name="เชื่อมโยงหลายมิติ_GFPT_Q1'52_TOP" xfId="2043" xr:uid="{00000000-0005-0000-0000-000021090000}"/>
    <cellStyle name="เซลล์ตรวจสอบ 2" xfId="2044" xr:uid="{00000000-0005-0000-0000-000022090000}"/>
    <cellStyle name="เซลล์ตรวจสอบ 2 2" xfId="2045" xr:uid="{00000000-0005-0000-0000-000023090000}"/>
    <cellStyle name="เซลล์ตรวจสอบ 2 3" xfId="2046" xr:uid="{00000000-0005-0000-0000-000024090000}"/>
    <cellStyle name="เซลล์ตรวจสอบ 3" xfId="2047" xr:uid="{00000000-0005-0000-0000-000025090000}"/>
    <cellStyle name="เซลล์ตรวจสอบ 3 2" xfId="2048" xr:uid="{00000000-0005-0000-0000-000026090000}"/>
    <cellStyle name="เซลล์ตรวจสอบ 3 3" xfId="2049" xr:uid="{00000000-0005-0000-0000-000027090000}"/>
    <cellStyle name="เซลล์ตรวจสอบ 4" xfId="2050" xr:uid="{00000000-0005-0000-0000-000028090000}"/>
    <cellStyle name="เซลล์ตรวจสอบ 4 2" xfId="2051" xr:uid="{00000000-0005-0000-0000-000029090000}"/>
    <cellStyle name="เซลล์ตรวจสอบ 4 3" xfId="2052" xr:uid="{00000000-0005-0000-0000-00002A090000}"/>
    <cellStyle name="เซลล์ตรวจสอบ 5" xfId="2053" xr:uid="{00000000-0005-0000-0000-00002B090000}"/>
    <cellStyle name="เซลล์ตรวจสอบ 5 2" xfId="2054" xr:uid="{00000000-0005-0000-0000-00002C090000}"/>
    <cellStyle name="เซลล์ตรวจสอบ 5 3" xfId="2055" xr:uid="{00000000-0005-0000-0000-00002D090000}"/>
    <cellStyle name="เซลล์ตรวจสอบ 6" xfId="2056" xr:uid="{00000000-0005-0000-0000-00002E090000}"/>
    <cellStyle name="เซลล์ที่มีการเชื่อมโยง 2" xfId="2057" xr:uid="{00000000-0005-0000-0000-00002F090000}"/>
    <cellStyle name="เซลล์ที่มีการเชื่อมโยง 3" xfId="2058" xr:uid="{00000000-0005-0000-0000-000030090000}"/>
    <cellStyle name="เซลล์ที่มีการเชื่อมโยง 4" xfId="2059" xr:uid="{00000000-0005-0000-0000-000031090000}"/>
    <cellStyle name="เซลล์ที่มีการเชื่อมโยง 5" xfId="2060" xr:uid="{00000000-0005-0000-0000-000032090000}"/>
    <cellStyle name="เซลล์ที่มีการเชื่อมโยง 6" xfId="2061" xr:uid="{00000000-0005-0000-0000-000033090000}"/>
    <cellStyle name="เปอร์เซ็นต์ 2" xfId="2206" xr:uid="{00000000-0005-0000-0000-000034090000}"/>
    <cellStyle name="เปอร์เซ็นต์ 2 10" xfId="2207" xr:uid="{00000000-0005-0000-0000-000035090000}"/>
    <cellStyle name="เปอร์เซ็นต์ 2 11" xfId="2208" xr:uid="{00000000-0005-0000-0000-000036090000}"/>
    <cellStyle name="เปอร์เซ็นต์ 2 12" xfId="2209" xr:uid="{00000000-0005-0000-0000-000037090000}"/>
    <cellStyle name="เปอร์เซ็นต์ 2 13" xfId="2210" xr:uid="{00000000-0005-0000-0000-000038090000}"/>
    <cellStyle name="เปอร์เซ็นต์ 2 14" xfId="2211" xr:uid="{00000000-0005-0000-0000-000039090000}"/>
    <cellStyle name="เปอร์เซ็นต์ 2 14 2" xfId="2212" xr:uid="{00000000-0005-0000-0000-00003A090000}"/>
    <cellStyle name="เปอร์เซ็นต์ 2 15" xfId="2213" xr:uid="{00000000-0005-0000-0000-00003B090000}"/>
    <cellStyle name="เปอร์เซ็นต์ 2 2" xfId="2214" xr:uid="{00000000-0005-0000-0000-00003C090000}"/>
    <cellStyle name="เปอร์เซ็นต์ 2 2 2" xfId="2215" xr:uid="{00000000-0005-0000-0000-00003D090000}"/>
    <cellStyle name="เปอร์เซ็นต์ 2 2 3" xfId="2216" xr:uid="{00000000-0005-0000-0000-00003E090000}"/>
    <cellStyle name="เปอร์เซ็นต์ 2 2 4" xfId="2217" xr:uid="{00000000-0005-0000-0000-00003F090000}"/>
    <cellStyle name="เปอร์เซ็นต์ 2 2 5" xfId="2218" xr:uid="{00000000-0005-0000-0000-000040090000}"/>
    <cellStyle name="เปอร์เซ็นต์ 2 2 6" xfId="2219" xr:uid="{00000000-0005-0000-0000-000041090000}"/>
    <cellStyle name="เปอร์เซ็นต์ 2 2 7" xfId="2220" xr:uid="{00000000-0005-0000-0000-000042090000}"/>
    <cellStyle name="เปอร์เซ็นต์ 2 2 8" xfId="2221" xr:uid="{00000000-0005-0000-0000-000043090000}"/>
    <cellStyle name="เปอร์เซ็นต์ 2 3" xfId="2222" xr:uid="{00000000-0005-0000-0000-000044090000}"/>
    <cellStyle name="เปอร์เซ็นต์ 2 4" xfId="2223" xr:uid="{00000000-0005-0000-0000-000045090000}"/>
    <cellStyle name="เปอร์เซ็นต์ 2 5" xfId="2224" xr:uid="{00000000-0005-0000-0000-000046090000}"/>
    <cellStyle name="เปอร์เซ็นต์ 2 6" xfId="2225" xr:uid="{00000000-0005-0000-0000-000047090000}"/>
    <cellStyle name="เปอร์เซ็นต์ 2 7" xfId="2226" xr:uid="{00000000-0005-0000-0000-000048090000}"/>
    <cellStyle name="เปอร์เซ็นต์ 2 8" xfId="2227" xr:uid="{00000000-0005-0000-0000-000049090000}"/>
    <cellStyle name="เปอร์เซ็นต์ 2 9" xfId="2228" xr:uid="{00000000-0005-0000-0000-00004A090000}"/>
    <cellStyle name="เปอร์เซ็นต์ 3" xfId="2229" xr:uid="{00000000-0005-0000-0000-00004B090000}"/>
    <cellStyle name="เปอร์เซ็นต์ 3 10" xfId="2230" xr:uid="{00000000-0005-0000-0000-00004C090000}"/>
    <cellStyle name="เปอร์เซ็นต์ 3 10 2" xfId="2231" xr:uid="{00000000-0005-0000-0000-00004D090000}"/>
    <cellStyle name="เปอร์เซ็นต์ 3 10 3" xfId="2450" xr:uid="{00000000-0005-0000-0000-00004E090000}"/>
    <cellStyle name="เปอร์เซ็นต์ 3 2" xfId="2232" xr:uid="{00000000-0005-0000-0000-00004F090000}"/>
    <cellStyle name="เปอร์เซ็นต์ 3 3" xfId="2233" xr:uid="{00000000-0005-0000-0000-000050090000}"/>
    <cellStyle name="เปอร์เซ็นต์ 3 4" xfId="2234" xr:uid="{00000000-0005-0000-0000-000051090000}"/>
    <cellStyle name="เปอร์เซ็นต์ 3 5" xfId="2235" xr:uid="{00000000-0005-0000-0000-000052090000}"/>
    <cellStyle name="เปอร์เซ็นต์ 3 6" xfId="2236" xr:uid="{00000000-0005-0000-0000-000053090000}"/>
    <cellStyle name="เปอร์เซ็นต์ 3 7" xfId="2237" xr:uid="{00000000-0005-0000-0000-000054090000}"/>
    <cellStyle name="เปอร์เซ็นต์ 3 8" xfId="2238" xr:uid="{00000000-0005-0000-0000-000055090000}"/>
    <cellStyle name="เปอร์เซ็นต์ 3 9" xfId="2239" xr:uid="{00000000-0005-0000-0000-000056090000}"/>
    <cellStyle name="เปอร์เซ็นต์ 4" xfId="2240" xr:uid="{00000000-0005-0000-0000-000057090000}"/>
    <cellStyle name="เปอร์เซ็นต์ 5" xfId="2459" xr:uid="{00000000-0005-0000-0000-000058090000}"/>
    <cellStyle name="เปอร์เซ็นต์ 5 2" xfId="2241" xr:uid="{00000000-0005-0000-0000-000059090000}"/>
    <cellStyle name="เปอร์เซ็นต์ 6" xfId="2242" xr:uid="{00000000-0005-0000-0000-00005A090000}"/>
    <cellStyle name="เปอร์เซ็นต์ 7" xfId="2243" xr:uid="{00000000-0005-0000-0000-00005B090000}"/>
    <cellStyle name="เปอร์เซ็นต์ 8" xfId="2244" xr:uid="{00000000-0005-0000-0000-00005C090000}"/>
    <cellStyle name="แย่ 2" xfId="2254" xr:uid="{00000000-0005-0000-0000-00005D090000}"/>
    <cellStyle name="แย่ 3" xfId="2255" xr:uid="{00000000-0005-0000-0000-00005E090000}"/>
    <cellStyle name="แย่ 4" xfId="2256" xr:uid="{00000000-0005-0000-0000-00005F090000}"/>
    <cellStyle name="แย่ 5" xfId="2257" xr:uid="{00000000-0005-0000-0000-000060090000}"/>
    <cellStyle name="แย่ 6" xfId="2258" xr:uid="{00000000-0005-0000-0000-000061090000}"/>
    <cellStyle name="แสดงผล 2" xfId="2298" xr:uid="{00000000-0005-0000-0000-000062090000}"/>
    <cellStyle name="แสดงผล 2 2" xfId="2299" xr:uid="{00000000-0005-0000-0000-000063090000}"/>
    <cellStyle name="แสดงผล 2 2 2" xfId="3719" xr:uid="{ADD39B51-49A7-4052-86EA-E5178DD1641C}"/>
    <cellStyle name="แสดงผล 2 2 3" xfId="2809" xr:uid="{E5EE12DD-7F31-47BB-B7F9-753DDC1A120D}"/>
    <cellStyle name="แสดงผล 2 2 4" xfId="2918" xr:uid="{3FBDCAD1-B46B-4AE6-A6C5-24857C8A766B}"/>
    <cellStyle name="แสดงผล 2 2 5" xfId="4113" xr:uid="{D8AFEDC7-1614-4E4F-B22E-87625A39FC98}"/>
    <cellStyle name="แสดงผล 2 2 6" xfId="3583" xr:uid="{E7EA2543-ECAD-4F50-83F7-C79A0CAF3F5C}"/>
    <cellStyle name="แสดงผล 2 2 7" xfId="4221" xr:uid="{738C1177-1411-41CA-BCD0-802D2D18091B}"/>
    <cellStyle name="แสดงผล 2 2 8" xfId="2903" xr:uid="{D57B2EBD-6A55-469E-8DDF-E50AB8C5661C}"/>
    <cellStyle name="แสดงผล 2 3" xfId="3718" xr:uid="{CCA55CC9-D2A5-46CF-883B-EFF6CC7C39C3}"/>
    <cellStyle name="แสดงผล 2 4" xfId="2810" xr:uid="{CF4A845B-E149-46F3-8A2F-106A28E4E359}"/>
    <cellStyle name="แสดงผล 2 5" xfId="2919" xr:uid="{CDB1BA56-8B8A-4C08-A585-EFDA95C0F195}"/>
    <cellStyle name="แสดงผล 2 6" xfId="3791" xr:uid="{E86BF9A0-9BE2-49C1-B031-ADF7755482F2}"/>
    <cellStyle name="แสดงผล 2 7" xfId="3582" xr:uid="{ABCB17EE-66E8-4F99-9C18-AF3D3E4E8A25}"/>
    <cellStyle name="แสดงผล 2 8" xfId="2774" xr:uid="{469D1205-21D3-4A35-B807-FB822A947B19}"/>
    <cellStyle name="แสดงผล 2 9" xfId="2902" xr:uid="{37851022-74CE-4422-8940-5589F39D823C}"/>
    <cellStyle name="แสดงผล 3" xfId="2300" xr:uid="{00000000-0005-0000-0000-000064090000}"/>
    <cellStyle name="แสดงผล 3 2" xfId="2301" xr:uid="{00000000-0005-0000-0000-000065090000}"/>
    <cellStyle name="แสดงผล 3 2 2" xfId="3721" xr:uid="{224C16FC-F3CA-4368-BF1C-2A9983D93778}"/>
    <cellStyle name="แสดงผล 3 2 3" xfId="2807" xr:uid="{B099DD96-B354-4646-B5A6-5BC8C5F4273A}"/>
    <cellStyle name="แสดงผล 3 2 4" xfId="2917" xr:uid="{12EC4892-00F2-4BC2-B0C1-D683D9EF9B57}"/>
    <cellStyle name="แสดงผล 3 2 5" xfId="4114" xr:uid="{E75389B3-EB7D-40D0-AF96-0C59E8355194}"/>
    <cellStyle name="แสดงผล 3 2 6" xfId="3585" xr:uid="{77DD58E9-8A41-4879-B00D-4569048F4D0F}"/>
    <cellStyle name="แสดงผล 3 2 7" xfId="3081" xr:uid="{9FFE1020-FB30-4E61-90B1-1B5559359DD8}"/>
    <cellStyle name="แสดงผล 3 2 8" xfId="2946" xr:uid="{69A28A89-74E7-4E6D-ACC5-EA14997ADD45}"/>
    <cellStyle name="แสดงผล 3 3" xfId="3720" xr:uid="{C2D4A755-F4A6-429C-A65D-2D7B0A1EE9A3}"/>
    <cellStyle name="แสดงผล 3 4" xfId="2808" xr:uid="{99BCD181-C89B-4CFC-AC90-8C174CC2653F}"/>
    <cellStyle name="แสดงผล 3 5" xfId="3967" xr:uid="{F68E07FE-D221-4B39-9010-60CA99C4E988}"/>
    <cellStyle name="แสดงผล 3 6" xfId="2773" xr:uid="{FDD946FE-25A1-483A-8ECC-45F6D7888971}"/>
    <cellStyle name="แสดงผล 3 7" xfId="3584" xr:uid="{91C33256-80AE-4467-BC0A-45EA70C00128}"/>
    <cellStyle name="แสดงผล 3 8" xfId="2831" xr:uid="{A5AE4213-B047-44CA-927E-C445DB2B9CFB}"/>
    <cellStyle name="แสดงผล 3 9" xfId="2945" xr:uid="{AAA3E80E-4D80-4403-9CDA-D981971D8AE8}"/>
    <cellStyle name="แสดงผล 4" xfId="2302" xr:uid="{00000000-0005-0000-0000-000066090000}"/>
    <cellStyle name="แสดงผล 4 2" xfId="2303" xr:uid="{00000000-0005-0000-0000-000067090000}"/>
    <cellStyle name="แสดงผล 4 2 2" xfId="3723" xr:uid="{FFC9782A-963B-4EA0-AEAC-C872E66F3D0A}"/>
    <cellStyle name="แสดงผล 4 2 3" xfId="2805" xr:uid="{9438697F-1A06-4474-A861-7725BF9A7BF7}"/>
    <cellStyle name="แสดงผล 4 2 4" xfId="3766" xr:uid="{319020B0-531D-4D9F-9A5B-0577C677604F}"/>
    <cellStyle name="แสดงผล 4 2 5" xfId="3792" xr:uid="{2C00A02B-0D6F-4DCD-BEBB-73698D425CE7}"/>
    <cellStyle name="แสดงผล 4 2 6" xfId="3586" xr:uid="{57B24BB3-2E6E-4B67-9FCF-28B51B9876EF}"/>
    <cellStyle name="แสดงผล 4 2 7" xfId="3079" xr:uid="{D318E2EE-5B76-4EF9-9BBF-FF078FB35829}"/>
    <cellStyle name="แสดงผล 4 2 8" xfId="2816" xr:uid="{69928F1D-5547-4D45-B0DE-8F771A21AF80}"/>
    <cellStyle name="แสดงผล 4 3" xfId="3722" xr:uid="{98EE2DFB-2D8E-4601-A0D4-32BE4AE41253}"/>
    <cellStyle name="แสดงผล 4 4" xfId="2806" xr:uid="{4D2D6096-EF55-4ABA-B573-3B226EEACCDD}"/>
    <cellStyle name="แสดงผล 4 5" xfId="3968" xr:uid="{085FBDBE-C39D-46E5-87C3-019F44BB4A23}"/>
    <cellStyle name="แสดงผล 4 6" xfId="3612" xr:uid="{D7AEE4E5-0C97-475D-946A-7B90F1E19ABD}"/>
    <cellStyle name="แสดงผล 4 7" xfId="4179" xr:uid="{D64CEB9B-C408-4ED4-99D0-81A3A95C566F}"/>
    <cellStyle name="แสดงผล 4 8" xfId="3080" xr:uid="{330443CF-9C5A-491A-AFF8-A5BD6E3B9719}"/>
    <cellStyle name="แสดงผล 4 9" xfId="2815" xr:uid="{9395FEE4-BEBE-4824-88B1-AF27B5627938}"/>
    <cellStyle name="แสดงผล 5" xfId="2304" xr:uid="{00000000-0005-0000-0000-000068090000}"/>
    <cellStyle name="แสดงผล 5 2" xfId="2305" xr:uid="{00000000-0005-0000-0000-000069090000}"/>
    <cellStyle name="แสดงผล 5 2 2" xfId="3725" xr:uid="{BF575277-FBE8-48C3-BEF7-DEF0366D86CA}"/>
    <cellStyle name="แสดงผล 5 2 3" xfId="2803" xr:uid="{BBF7EA87-D464-4024-BFFE-D07EC777E68E}"/>
    <cellStyle name="แสดงผล 5 2 4" xfId="2915" xr:uid="{64B168C6-FB46-4720-9859-5BB642D2821A}"/>
    <cellStyle name="แสดงผล 5 2 5" xfId="3614" xr:uid="{A30E3242-B8C9-4679-936A-8B575EBBB241}"/>
    <cellStyle name="แสดงผล 5 2 6" xfId="3587" xr:uid="{75CDCAC0-4C9E-405E-A72D-AEA3BBD0CA71}"/>
    <cellStyle name="แสดงผล 5 2 7" xfId="3810" xr:uid="{F3A9A90C-F3AE-4200-B8AC-90C9035829FC}"/>
    <cellStyle name="แสดงผล 5 2 8" xfId="2728" xr:uid="{C674DE6B-1648-436F-B314-7E6A751008A2}"/>
    <cellStyle name="แสดงผล 5 3" xfId="3724" xr:uid="{26DA90ED-F5CD-4940-A499-C9EA9D93CC53}"/>
    <cellStyle name="แสดงผล 5 4" xfId="2804" xr:uid="{E7136C9D-848D-4A43-918C-660E5EF396D2}"/>
    <cellStyle name="แสดงผล 5 5" xfId="2916" xr:uid="{6DD1562F-8B51-425C-9EB9-ADDB2676619B}"/>
    <cellStyle name="แสดงผล 5 6" xfId="3613" xr:uid="{D69FA322-EFE6-49E5-9FCD-BAA4441D4CC5}"/>
    <cellStyle name="แสดงผล 5 7" xfId="4180" xr:uid="{05076165-7724-4242-9532-4307440F108E}"/>
    <cellStyle name="แสดงผล 5 8" xfId="2920" xr:uid="{ECA6B0FA-85CD-4C27-860C-6CCA36F5AF23}"/>
    <cellStyle name="แสดงผล 5 9" xfId="2817" xr:uid="{0E2F65F3-F427-4007-B904-CC6D0A85AD20}"/>
    <cellStyle name="แสดงผล 6" xfId="2306" xr:uid="{00000000-0005-0000-0000-00006A090000}"/>
    <cellStyle name="แสดงผล 6 2" xfId="3726" xr:uid="{D7567FC5-CA12-4ED4-B2EC-08223721CF60}"/>
    <cellStyle name="แสดงผล 6 3" xfId="2802" xr:uid="{44D81A02-F1DA-4F55-A6BF-D747B33C865E}"/>
    <cellStyle name="แสดงผล 6 4" xfId="2914" xr:uid="{24254C75-3561-4924-AB92-34A698DAD58B}"/>
    <cellStyle name="แสดงผล 6 5" xfId="3716" xr:uid="{B2193632-D585-45C8-B570-FE4BF9F7F7C9}"/>
    <cellStyle name="แสดงผล 6 6" xfId="3588" xr:uid="{9AB26620-ACEA-4E55-84AF-63F80351F2F9}"/>
    <cellStyle name="แสดงผล 6 7" xfId="3078" xr:uid="{9321CB23-3C10-4352-A4AB-A520F63215AF}"/>
    <cellStyle name="แสดงผล 6 8" xfId="3405" xr:uid="{A4DAEA8A-A1A6-458B-9693-D1105FA32E53}"/>
    <cellStyle name="การคำนวณ 2" xfId="1863" xr:uid="{00000000-0005-0000-0000-00006B090000}"/>
    <cellStyle name="การคำนวณ 2 2" xfId="1864" xr:uid="{00000000-0005-0000-0000-00006C090000}"/>
    <cellStyle name="การคำนวณ 2 2 2" xfId="3564" xr:uid="{186E2EE5-D2A2-43A1-A406-B36B139C54D2}"/>
    <cellStyle name="การคำนวณ 2 2 3" xfId="2961" xr:uid="{E9915386-C25A-4A3E-A856-469DD0CCF4D1}"/>
    <cellStyle name="การคำนวณ 2 2 4" xfId="3124" xr:uid="{768E9750-D80B-48B5-8024-74266BD77412}"/>
    <cellStyle name="การคำนวณ 2 2 5" xfId="3455" xr:uid="{B2C5091A-EFB6-465E-8DAB-CFE38C539AFB}"/>
    <cellStyle name="การคำนวณ 2 2 6" xfId="3623" xr:uid="{DEC4F012-FFE4-4BDB-8456-ED3DC52E5A8D}"/>
    <cellStyle name="การคำนวณ 2 2 7" xfId="3758" xr:uid="{C53238E2-54B4-4CC0-9115-65F4B63F2DF2}"/>
    <cellStyle name="การคำนวณ 2 2 8" xfId="4080" xr:uid="{E3112A2A-3CB0-4459-B3DC-8518D2C68DC0}"/>
    <cellStyle name="การคำนวณ 2 3" xfId="3563" xr:uid="{734E1E57-E6F9-40C1-9847-51C3E9248333}"/>
    <cellStyle name="การคำนวณ 2 4" xfId="2962" xr:uid="{F0BB2E52-B456-4D2E-AB1A-31BADB8A0197}"/>
    <cellStyle name="การคำนวณ 2 5" xfId="3759" xr:uid="{8DCC092E-603C-496C-A0A7-679ABC381A34}"/>
    <cellStyle name="การคำนวณ 2 6" xfId="3874" xr:uid="{23187F7A-AAB8-4967-9C0E-062D9682A06C}"/>
    <cellStyle name="การคำนวณ 2 7" xfId="3845" xr:uid="{94901A06-89BE-4F41-B31A-BEE69C6CD289}"/>
    <cellStyle name="การคำนวณ 2 8" xfId="3143" xr:uid="{7A8DC321-CB65-4D0C-8621-A388F585D529}"/>
    <cellStyle name="การคำนวณ 2 9" xfId="4003" xr:uid="{CB13B698-CB6B-406B-B50D-132E74D8F4B5}"/>
    <cellStyle name="การคำนวณ 3" xfId="1865" xr:uid="{00000000-0005-0000-0000-00006D090000}"/>
    <cellStyle name="การคำนวณ 3 2" xfId="1866" xr:uid="{00000000-0005-0000-0000-00006E090000}"/>
    <cellStyle name="การคำนวณ 3 2 2" xfId="3566" xr:uid="{D07D98A2-5490-4E04-B10E-FB446942B70E}"/>
    <cellStyle name="การคำนวณ 3 2 3" xfId="2959" xr:uid="{2CEB00B1-926B-4B2E-B47D-58AC58F8CC88}"/>
    <cellStyle name="การคำนวณ 3 2 4" xfId="3123" xr:uid="{96236243-3B56-4847-91B5-166C80382AA5}"/>
    <cellStyle name="การคำนวณ 3 2 5" xfId="3458" xr:uid="{D5D10EFC-F1CC-4E3B-A774-5663F56564E8}"/>
    <cellStyle name="การคำนวณ 3 2 6" xfId="3624" xr:uid="{0244E782-DB11-49EA-ABF7-045A3E4E9A11}"/>
    <cellStyle name="การคำนวณ 3 2 7" xfId="3140" xr:uid="{568D418B-115F-4FD9-8DB2-B8A1AF8D2297}"/>
    <cellStyle name="การคำนวณ 3 2 8" xfId="2713" xr:uid="{1AED383F-0746-473C-AE8A-C1E5088F58F9}"/>
    <cellStyle name="การคำนวณ 3 3" xfId="3565" xr:uid="{9A3FAF72-3A40-42E3-A07B-CFAAEA62CC77}"/>
    <cellStyle name="การคำนวณ 3 4" xfId="2960" xr:uid="{97195632-0882-4305-89B4-D5C9968F8FE5}"/>
    <cellStyle name="การคำนวณ 3 5" xfId="2747" xr:uid="{6FB8B357-6F26-4711-9E5E-F801629D5E68}"/>
    <cellStyle name="การคำนวณ 3 6" xfId="3456" xr:uid="{952C5DFA-4225-47E5-BF80-36E0D0A8C79F}"/>
    <cellStyle name="การคำนวณ 3 7" xfId="3846" xr:uid="{11D48AB2-D141-409D-A8EF-CBFA90D24269}"/>
    <cellStyle name="การคำนวณ 3 8" xfId="3141" xr:uid="{DB103382-0441-4F6F-8A82-42D50C3F0EFF}"/>
    <cellStyle name="การคำนวณ 3 9" xfId="3337" xr:uid="{AEC1FBF7-5B5E-4F51-B2B8-6B053B9E75F8}"/>
    <cellStyle name="การคำนวณ 4" xfId="1867" xr:uid="{00000000-0005-0000-0000-00006F090000}"/>
    <cellStyle name="การคำนวณ 4 2" xfId="1868" xr:uid="{00000000-0005-0000-0000-000070090000}"/>
    <cellStyle name="การคำนวณ 4 2 2" xfId="3568" xr:uid="{71FD9566-7734-4CB4-BFF6-196AAC926C8A}"/>
    <cellStyle name="การคำนวณ 4 2 3" xfId="2957" xr:uid="{82A9EC91-C0CF-4D2F-BE11-00D70B9F7BEA}"/>
    <cellStyle name="การคำนวณ 4 2 4" xfId="3122" xr:uid="{E9BCB1A4-F590-4079-971A-2BC09FBD9731}"/>
    <cellStyle name="การคำนวณ 4 2 5" xfId="3460" xr:uid="{B666CF1B-09D5-4A4E-AEBD-7A1A2D496C94}"/>
    <cellStyle name="การคำนวณ 4 2 6" xfId="3625" xr:uid="{C9F5A09E-020E-452A-B838-77F6C31603E9}"/>
    <cellStyle name="การคำนวณ 4 2 7" xfId="2922" xr:uid="{DA245A2C-8EDF-44A5-9987-8E42AEAB88A5}"/>
    <cellStyle name="การคำนวณ 4 2 8" xfId="2715" xr:uid="{5E7828C5-8CB3-4F8C-9CFE-A3B3C5C91B13}"/>
    <cellStyle name="การคำนวณ 4 3" xfId="3567" xr:uid="{21F99DEE-7F56-421C-91AE-702C3C1A1D98}"/>
    <cellStyle name="การคำนวณ 4 4" xfId="2958" xr:uid="{6FC8468B-6713-42F0-853D-B09DEFCAAA2E}"/>
    <cellStyle name="การคำนวณ 4 5" xfId="2746" xr:uid="{D9E0D1EC-EDF9-4120-8406-AA0DAB3A0BAB}"/>
    <cellStyle name="การคำนวณ 4 6" xfId="3459" xr:uid="{BE643090-BED3-4735-9695-1A180629C899}"/>
    <cellStyle name="การคำนวณ 4 7" xfId="2788" xr:uid="{613459D4-A0B7-4B43-9C34-5C6C7CDF5D47}"/>
    <cellStyle name="การคำนวณ 4 8" xfId="4012" xr:uid="{14926687-449A-4DC2-B51D-E66549555193}"/>
    <cellStyle name="การคำนวณ 4 9" xfId="4081" xr:uid="{477D8CCE-4A88-4CFA-AC97-B8B5965CA72D}"/>
    <cellStyle name="การคำนวณ 5" xfId="1869" xr:uid="{00000000-0005-0000-0000-000071090000}"/>
    <cellStyle name="การคำนวณ 5 2" xfId="1870" xr:uid="{00000000-0005-0000-0000-000072090000}"/>
    <cellStyle name="การคำนวณ 5 2 2" xfId="3570" xr:uid="{40479DD5-755C-4719-82E8-055B3DAD6AE9}"/>
    <cellStyle name="การคำนวณ 5 2 3" xfId="2956" xr:uid="{62B25D0E-FC8D-4E0B-90FB-D011280F6C03}"/>
    <cellStyle name="การคำนวณ 5 2 4" xfId="4007" xr:uid="{B44AB434-4881-4842-8B98-9463AF36154A}"/>
    <cellStyle name="การคำนวณ 5 2 5" xfId="3712" xr:uid="{E319661D-B8F8-47F9-BB2D-687A1C340914}"/>
    <cellStyle name="การคำนวณ 5 2 6" xfId="3634" xr:uid="{EC77BA59-B572-460F-B6C5-18F51B60CBF9}"/>
    <cellStyle name="การคำนวณ 5 2 7" xfId="2787" xr:uid="{B10B0016-9144-4E67-A779-B9B1B44A74AA}"/>
    <cellStyle name="การคำนวณ 5 2 8" xfId="4225" xr:uid="{8B70CE91-C07D-4DFC-BBE7-54B720D5BF10}"/>
    <cellStyle name="การคำนวณ 5 3" xfId="3569" xr:uid="{D66D7A9D-366E-418B-8218-04B026FA2583}"/>
    <cellStyle name="การคำนวณ 5 4" xfId="3768" xr:uid="{4AA19931-6927-4622-A4DC-68ECED8425EF}"/>
    <cellStyle name="การคำนวณ 5 5" xfId="2745" xr:uid="{D017FD7A-C638-41C7-86F8-29548AE816E6}"/>
    <cellStyle name="การคำนวณ 5 6" xfId="3461" xr:uid="{D22F4312-254C-42FB-AF5D-BD62BF3D260C}"/>
    <cellStyle name="การคำนวณ 5 7" xfId="3345" xr:uid="{3CA7EAC1-FC1D-4D18-BD4D-D9FFE8EAC728}"/>
    <cellStyle name="การคำนวณ 5 8" xfId="3139" xr:uid="{DAE2FC87-CE91-4E5E-ACE6-553C3DA0DFEF}"/>
    <cellStyle name="การคำนวณ 5 9" xfId="3884" xr:uid="{17E19B18-0A94-4CD0-9423-E73F5747C986}"/>
    <cellStyle name="การคำนวณ 6" xfId="1871" xr:uid="{00000000-0005-0000-0000-000073090000}"/>
    <cellStyle name="การคำนวณ 6 2" xfId="3571" xr:uid="{10B54BDF-5FC7-44E3-B6E9-3B0D9002A493}"/>
    <cellStyle name="การคำนวณ 6 3" xfId="2955" xr:uid="{546FC86B-5133-444D-AA89-F9FCF85BACB6}"/>
    <cellStyle name="การคำนวณ 6 4" xfId="3121" xr:uid="{519C3F1C-92E4-43BE-AAE9-553D6191A4B6}"/>
    <cellStyle name="การคำนวณ 6 5" xfId="3462" xr:uid="{566948F3-CAE8-4D0E-8D37-C401558D190E}"/>
    <cellStyle name="การคำนวณ 6 6" xfId="4200" xr:uid="{35562113-4F86-474B-AEA6-D2607DA0BAB0}"/>
    <cellStyle name="การคำนวณ 6 7" xfId="3138" xr:uid="{FCDB3E0D-0320-4E6F-9A1E-99CD80569E12}"/>
    <cellStyle name="การคำนวณ 6 8" xfId="3981" xr:uid="{29B57A6C-C39B-4101-A3A7-A01CF8B698F9}"/>
    <cellStyle name="ข้อความเตือน 2" xfId="1872" xr:uid="{00000000-0005-0000-0000-000074090000}"/>
    <cellStyle name="ข้อความเตือน 3" xfId="1873" xr:uid="{00000000-0005-0000-0000-000075090000}"/>
    <cellStyle name="ข้อความเตือน 4" xfId="1874" xr:uid="{00000000-0005-0000-0000-000076090000}"/>
    <cellStyle name="ข้อความเตือน 5" xfId="1875" xr:uid="{00000000-0005-0000-0000-000077090000}"/>
    <cellStyle name="ข้อความเตือน 6" xfId="1876" xr:uid="{00000000-0005-0000-0000-000078090000}"/>
    <cellStyle name="ข้อความอธิบาย 2" xfId="1877" xr:uid="{00000000-0005-0000-0000-000079090000}"/>
    <cellStyle name="ข้อความอธิบาย 3" xfId="1878" xr:uid="{00000000-0005-0000-0000-00007A090000}"/>
    <cellStyle name="ข้อความอธิบาย 4" xfId="1879" xr:uid="{00000000-0005-0000-0000-00007B090000}"/>
    <cellStyle name="ข้อความอธิบาย 5" xfId="1880" xr:uid="{00000000-0005-0000-0000-00007C090000}"/>
    <cellStyle name="ข้อความอธิบาย 6" xfId="1881" xr:uid="{00000000-0005-0000-0000-00007D090000}"/>
    <cellStyle name="ชื่อเรื่อง 2" xfId="2036" xr:uid="{00000000-0005-0000-0000-00007E090000}"/>
    <cellStyle name="ชื่อเรื่อง 3" xfId="2037" xr:uid="{00000000-0005-0000-0000-00007F090000}"/>
    <cellStyle name="ชื่อเรื่อง 4" xfId="2038" xr:uid="{00000000-0005-0000-0000-000080090000}"/>
    <cellStyle name="ชื่อเรื่อง 5" xfId="2039" xr:uid="{00000000-0005-0000-0000-000081090000}"/>
    <cellStyle name="ชื่อเรื่อง 6" xfId="2040" xr:uid="{00000000-0005-0000-0000-000082090000}"/>
    <cellStyle name="ดี 2" xfId="2062" xr:uid="{00000000-0005-0000-0000-000083090000}"/>
    <cellStyle name="ดี 3" xfId="2063" xr:uid="{00000000-0005-0000-0000-000084090000}"/>
    <cellStyle name="ดี 4" xfId="2064" xr:uid="{00000000-0005-0000-0000-000085090000}"/>
    <cellStyle name="ดี 5" xfId="2065" xr:uid="{00000000-0005-0000-0000-000086090000}"/>
    <cellStyle name="ดี 6" xfId="2066" xr:uid="{00000000-0005-0000-0000-000087090000}"/>
    <cellStyle name="ตามการเชื่อมโยงหลายมิติ" xfId="2067" xr:uid="{00000000-0005-0000-0000-000088090000}"/>
    <cellStyle name="ตามการเชื่อมโยงหลายมิติ 2" xfId="2068" xr:uid="{00000000-0005-0000-0000-000089090000}"/>
    <cellStyle name="ตามการเชื่อมโยงหลายมิติ_GFPT_Q1'52_TOP" xfId="2069" xr:uid="{00000000-0005-0000-0000-00008A090000}"/>
    <cellStyle name="น้บะภฒ_95" xfId="2070" xr:uid="{00000000-0005-0000-0000-00008B090000}"/>
    <cellStyle name="ปกติ 10" xfId="2071" xr:uid="{00000000-0005-0000-0000-00008C090000}"/>
    <cellStyle name="ปกติ 10 2" xfId="2446" xr:uid="{00000000-0005-0000-0000-00008D090000}"/>
    <cellStyle name="ปกติ 11" xfId="2072" xr:uid="{00000000-0005-0000-0000-00008E090000}"/>
    <cellStyle name="ปกติ 11 2" xfId="2685" xr:uid="{00000000-0005-0000-0000-00008F090000}"/>
    <cellStyle name="ปกติ 12" xfId="2073" xr:uid="{00000000-0005-0000-0000-000090090000}"/>
    <cellStyle name="ปกติ 13" xfId="2074" xr:uid="{00000000-0005-0000-0000-000091090000}"/>
    <cellStyle name="ปกติ 14" xfId="2075" xr:uid="{00000000-0005-0000-0000-000092090000}"/>
    <cellStyle name="ปกติ 15" xfId="2076" xr:uid="{00000000-0005-0000-0000-000093090000}"/>
    <cellStyle name="ปกติ 16" xfId="26" xr:uid="{00000000-0005-0000-0000-000094090000}"/>
    <cellStyle name="ปกติ 17" xfId="2077" xr:uid="{00000000-0005-0000-0000-000095090000}"/>
    <cellStyle name="ปกติ 18" xfId="2078" xr:uid="{00000000-0005-0000-0000-000096090000}"/>
    <cellStyle name="ปกติ 19" xfId="2453" xr:uid="{00000000-0005-0000-0000-000097090000}"/>
    <cellStyle name="ปกติ 2" xfId="19" xr:uid="{00000000-0005-0000-0000-000098090000}"/>
    <cellStyle name="ปกติ 2 10" xfId="2079" xr:uid="{00000000-0005-0000-0000-000099090000}"/>
    <cellStyle name="ปกติ 2 11" xfId="2080" xr:uid="{00000000-0005-0000-0000-00009A090000}"/>
    <cellStyle name="ปกติ 2 12" xfId="2081" xr:uid="{00000000-0005-0000-0000-00009B090000}"/>
    <cellStyle name="ปกติ 2 13" xfId="2082" xr:uid="{00000000-0005-0000-0000-00009C090000}"/>
    <cellStyle name="ปกติ 2 2" xfId="2083" xr:uid="{00000000-0005-0000-0000-00009D090000}"/>
    <cellStyle name="ปกติ 2 2 10" xfId="2084" xr:uid="{00000000-0005-0000-0000-00009E090000}"/>
    <cellStyle name="ปกติ 2 2 11" xfId="2085" xr:uid="{00000000-0005-0000-0000-00009F090000}"/>
    <cellStyle name="ปกติ 2 2 12" xfId="2086" xr:uid="{00000000-0005-0000-0000-0000A0090000}"/>
    <cellStyle name="ปกติ 2 2 13" xfId="2087" xr:uid="{00000000-0005-0000-0000-0000A1090000}"/>
    <cellStyle name="ปกติ 2 2 14" xfId="2088" xr:uid="{00000000-0005-0000-0000-0000A2090000}"/>
    <cellStyle name="ปกติ 2 2 15" xfId="2089" xr:uid="{00000000-0005-0000-0000-0000A3090000}"/>
    <cellStyle name="ปกติ 2 2 2" xfId="2090" xr:uid="{00000000-0005-0000-0000-0000A4090000}"/>
    <cellStyle name="ปกติ 2 2 2 2" xfId="2091" xr:uid="{00000000-0005-0000-0000-0000A5090000}"/>
    <cellStyle name="ปกติ 2 2 2 2 2" xfId="2686" xr:uid="{00000000-0005-0000-0000-0000A6090000}"/>
    <cellStyle name="ปกติ 2 2 2 3" xfId="2092" xr:uid="{00000000-0005-0000-0000-0000A7090000}"/>
    <cellStyle name="ปกติ 2 2 2 4" xfId="2093" xr:uid="{00000000-0005-0000-0000-0000A8090000}"/>
    <cellStyle name="ปกติ 2 2 2 5" xfId="2094" xr:uid="{00000000-0005-0000-0000-0000A9090000}"/>
    <cellStyle name="ปกติ 2 2 2 6" xfId="2095" xr:uid="{00000000-0005-0000-0000-0000AA090000}"/>
    <cellStyle name="ปกติ 2 2 2 7" xfId="2096" xr:uid="{00000000-0005-0000-0000-0000AB090000}"/>
    <cellStyle name="ปกติ 2 2 2 8" xfId="2097" xr:uid="{00000000-0005-0000-0000-0000AC090000}"/>
    <cellStyle name="ปกติ 2 2 3" xfId="2098" xr:uid="{00000000-0005-0000-0000-0000AD090000}"/>
    <cellStyle name="ปกติ 2 2 4" xfId="2099" xr:uid="{00000000-0005-0000-0000-0000AE090000}"/>
    <cellStyle name="ปกติ 2 2 5" xfId="2100" xr:uid="{00000000-0005-0000-0000-0000AF090000}"/>
    <cellStyle name="ปกติ 2 2 6" xfId="2101" xr:uid="{00000000-0005-0000-0000-0000B0090000}"/>
    <cellStyle name="ปกติ 2 2 7" xfId="2102" xr:uid="{00000000-0005-0000-0000-0000B1090000}"/>
    <cellStyle name="ปกติ 2 2 7 2" xfId="2687" xr:uid="{00000000-0005-0000-0000-0000B2090000}"/>
    <cellStyle name="ปกติ 2 2 8" xfId="2103" xr:uid="{00000000-0005-0000-0000-0000B3090000}"/>
    <cellStyle name="ปกติ 2 2 8 2" xfId="2688" xr:uid="{00000000-0005-0000-0000-0000B4090000}"/>
    <cellStyle name="ปกติ 2 2 9" xfId="2104" xr:uid="{00000000-0005-0000-0000-0000B5090000}"/>
    <cellStyle name="ปกติ 2 3" xfId="2105" xr:uid="{00000000-0005-0000-0000-0000B6090000}"/>
    <cellStyle name="ปกติ 2 3 2" xfId="2106" xr:uid="{00000000-0005-0000-0000-0000B7090000}"/>
    <cellStyle name="ปกติ 2 4" xfId="2107" xr:uid="{00000000-0005-0000-0000-0000B8090000}"/>
    <cellStyle name="ปกติ 2 4 2" xfId="2689" xr:uid="{00000000-0005-0000-0000-0000B9090000}"/>
    <cellStyle name="ปกติ 2 5" xfId="2108" xr:uid="{00000000-0005-0000-0000-0000BA090000}"/>
    <cellStyle name="ปกติ 2 6" xfId="2109" xr:uid="{00000000-0005-0000-0000-0000BB090000}"/>
    <cellStyle name="ปกติ 2 7" xfId="2110" xr:uid="{00000000-0005-0000-0000-0000BC090000}"/>
    <cellStyle name="ปกติ 2 7 2" xfId="2690" xr:uid="{00000000-0005-0000-0000-0000BD090000}"/>
    <cellStyle name="ปกติ 2 8" xfId="2111" xr:uid="{00000000-0005-0000-0000-0000BE090000}"/>
    <cellStyle name="ปกติ 2 8 2" xfId="2691" xr:uid="{00000000-0005-0000-0000-0000BF090000}"/>
    <cellStyle name="ปกติ 2 9" xfId="2112" xr:uid="{00000000-0005-0000-0000-0000C0090000}"/>
    <cellStyle name="ปกติ 2 9 2" xfId="2113" xr:uid="{00000000-0005-0000-0000-0000C1090000}"/>
    <cellStyle name="ปกติ 2 9 3" xfId="2114" xr:uid="{00000000-0005-0000-0000-0000C2090000}"/>
    <cellStyle name="ปกติ 2_aMp^KT Q4'52...X2" xfId="2115" xr:uid="{00000000-0005-0000-0000-0000C3090000}"/>
    <cellStyle name="ปกติ 20" xfId="2456" xr:uid="{00000000-0005-0000-0000-0000C4090000}"/>
    <cellStyle name="ปกติ 22" xfId="2116" xr:uid="{00000000-0005-0000-0000-0000C5090000}"/>
    <cellStyle name="ปกติ 3" xfId="2117" xr:uid="{00000000-0005-0000-0000-0000C6090000}"/>
    <cellStyle name="ปกติ 3 10" xfId="2118" xr:uid="{00000000-0005-0000-0000-0000C7090000}"/>
    <cellStyle name="ปกติ 3 11" xfId="2119" xr:uid="{00000000-0005-0000-0000-0000C8090000}"/>
    <cellStyle name="ปกติ 3 12" xfId="2120" xr:uid="{00000000-0005-0000-0000-0000C9090000}"/>
    <cellStyle name="ปกติ 3 13" xfId="2121" xr:uid="{00000000-0005-0000-0000-0000CA090000}"/>
    <cellStyle name="ปกติ 3 14" xfId="2122" xr:uid="{00000000-0005-0000-0000-0000CB090000}"/>
    <cellStyle name="ปกติ 3 15" xfId="2123" xr:uid="{00000000-0005-0000-0000-0000CC090000}"/>
    <cellStyle name="ปกติ 3 16" xfId="2124" xr:uid="{00000000-0005-0000-0000-0000CD090000}"/>
    <cellStyle name="ปกติ 3 17" xfId="2125" xr:uid="{00000000-0005-0000-0000-0000CE090000}"/>
    <cellStyle name="ปกติ 3 18" xfId="2126" xr:uid="{00000000-0005-0000-0000-0000CF090000}"/>
    <cellStyle name="ปกติ 3 19" xfId="2127" xr:uid="{00000000-0005-0000-0000-0000D0090000}"/>
    <cellStyle name="ปกติ 3 2" xfId="2128" xr:uid="{00000000-0005-0000-0000-0000D1090000}"/>
    <cellStyle name="ปกติ 3 2 2" xfId="2129" xr:uid="{00000000-0005-0000-0000-0000D2090000}"/>
    <cellStyle name="ปกติ 3 2 2 2 2" xfId="2130" xr:uid="{00000000-0005-0000-0000-0000D3090000}"/>
    <cellStyle name="ปกติ 3 20" xfId="2131" xr:uid="{00000000-0005-0000-0000-0000D4090000}"/>
    <cellStyle name="ปกติ 3 21" xfId="2132" xr:uid="{00000000-0005-0000-0000-0000D5090000}"/>
    <cellStyle name="ปกติ 3 22" xfId="2133" xr:uid="{00000000-0005-0000-0000-0000D6090000}"/>
    <cellStyle name="ปกติ 3 23" xfId="2134" xr:uid="{00000000-0005-0000-0000-0000D7090000}"/>
    <cellStyle name="ปกติ 3 24" xfId="2135" xr:uid="{00000000-0005-0000-0000-0000D8090000}"/>
    <cellStyle name="ปกติ 3 25" xfId="2136" xr:uid="{00000000-0005-0000-0000-0000D9090000}"/>
    <cellStyle name="ปกติ 3 26" xfId="2137" xr:uid="{00000000-0005-0000-0000-0000DA090000}"/>
    <cellStyle name="ปกติ 3 27" xfId="2138" xr:uid="{00000000-0005-0000-0000-0000DB090000}"/>
    <cellStyle name="ปกติ 3 28" xfId="2139" xr:uid="{00000000-0005-0000-0000-0000DC090000}"/>
    <cellStyle name="ปกติ 3 29" xfId="23" xr:uid="{00000000-0005-0000-0000-0000DD090000}"/>
    <cellStyle name="ปกติ 3 3" xfId="2140" xr:uid="{00000000-0005-0000-0000-0000DE090000}"/>
    <cellStyle name="ปกติ 3 3 2" xfId="2141" xr:uid="{00000000-0005-0000-0000-0000DF090000}"/>
    <cellStyle name="ปกติ 3 30" xfId="2142" xr:uid="{00000000-0005-0000-0000-0000E0090000}"/>
    <cellStyle name="ปกติ 3 31" xfId="2447" xr:uid="{00000000-0005-0000-0000-0000E1090000}"/>
    <cellStyle name="ปกติ 3 32" xfId="2458" xr:uid="{00000000-0005-0000-0000-0000E2090000}"/>
    <cellStyle name="ปกติ 3 4" xfId="2143" xr:uid="{00000000-0005-0000-0000-0000E3090000}"/>
    <cellStyle name="ปกติ 3 5" xfId="2144" xr:uid="{00000000-0005-0000-0000-0000E4090000}"/>
    <cellStyle name="ปกติ 3 6" xfId="2145" xr:uid="{00000000-0005-0000-0000-0000E5090000}"/>
    <cellStyle name="ปกติ 3 7" xfId="2146" xr:uid="{00000000-0005-0000-0000-0000E6090000}"/>
    <cellStyle name="ปกติ 3 8" xfId="2147" xr:uid="{00000000-0005-0000-0000-0000E7090000}"/>
    <cellStyle name="ปกติ 3 9" xfId="2148" xr:uid="{00000000-0005-0000-0000-0000E8090000}"/>
    <cellStyle name="ปกติ 3_C1-2 Q4'52" xfId="2149" xr:uid="{00000000-0005-0000-0000-0000E9090000}"/>
    <cellStyle name="ปกติ 4" xfId="2150" xr:uid="{00000000-0005-0000-0000-0000EA090000}"/>
    <cellStyle name="ปกติ 4 10" xfId="2151" xr:uid="{00000000-0005-0000-0000-0000EB090000}"/>
    <cellStyle name="ปกติ 4 11" xfId="2152" xr:uid="{00000000-0005-0000-0000-0000EC090000}"/>
    <cellStyle name="ปกติ 4 12" xfId="2153" xr:uid="{00000000-0005-0000-0000-0000ED090000}"/>
    <cellStyle name="ปกติ 4 13" xfId="2154" xr:uid="{00000000-0005-0000-0000-0000EE090000}"/>
    <cellStyle name="ปกติ 4 14" xfId="2155" xr:uid="{00000000-0005-0000-0000-0000EF090000}"/>
    <cellStyle name="ปกติ 4 15" xfId="2156" xr:uid="{00000000-0005-0000-0000-0000F0090000}"/>
    <cellStyle name="ปกติ 4 16" xfId="2157" xr:uid="{00000000-0005-0000-0000-0000F1090000}"/>
    <cellStyle name="ปกติ 4 17" xfId="2158" xr:uid="{00000000-0005-0000-0000-0000F2090000}"/>
    <cellStyle name="ปกติ 4 18" xfId="2159" xr:uid="{00000000-0005-0000-0000-0000F3090000}"/>
    <cellStyle name="ปกติ 4 2" xfId="2160" xr:uid="{00000000-0005-0000-0000-0000F4090000}"/>
    <cellStyle name="ปกติ 4 2 2" xfId="2692" xr:uid="{00000000-0005-0000-0000-0000F5090000}"/>
    <cellStyle name="ปกติ 4 3" xfId="2161" xr:uid="{00000000-0005-0000-0000-0000F6090000}"/>
    <cellStyle name="ปกติ 4 4" xfId="2162" xr:uid="{00000000-0005-0000-0000-0000F7090000}"/>
    <cellStyle name="ปกติ 4 5" xfId="2163" xr:uid="{00000000-0005-0000-0000-0000F8090000}"/>
    <cellStyle name="ปกติ 4 6" xfId="2164" xr:uid="{00000000-0005-0000-0000-0000F9090000}"/>
    <cellStyle name="ปกติ 4 7" xfId="2165" xr:uid="{00000000-0005-0000-0000-0000FA090000}"/>
    <cellStyle name="ปกติ 4 8" xfId="2166" xr:uid="{00000000-0005-0000-0000-0000FB090000}"/>
    <cellStyle name="ปกติ 4 9" xfId="2167" xr:uid="{00000000-0005-0000-0000-0000FC090000}"/>
    <cellStyle name="ปกติ 4_C1-2 Q4'52" xfId="2168" xr:uid="{00000000-0005-0000-0000-0000FD090000}"/>
    <cellStyle name="ปกติ 5" xfId="2169" xr:uid="{00000000-0005-0000-0000-0000FE090000}"/>
    <cellStyle name="ปกติ 5 2" xfId="2170" xr:uid="{00000000-0005-0000-0000-0000FF090000}"/>
    <cellStyle name="ปกติ 5 3" xfId="2171" xr:uid="{00000000-0005-0000-0000-0000000A0000}"/>
    <cellStyle name="ปกติ 5 4" xfId="2172" xr:uid="{00000000-0005-0000-0000-0000010A0000}"/>
    <cellStyle name="ปกติ 5_TVT_Q4'53_TOP-PER BOOK" xfId="2173" xr:uid="{00000000-0005-0000-0000-0000020A0000}"/>
    <cellStyle name="ปกติ 6" xfId="2174" xr:uid="{00000000-0005-0000-0000-0000030A0000}"/>
    <cellStyle name="ปกติ 6 2" xfId="2175" xr:uid="{00000000-0005-0000-0000-0000040A0000}"/>
    <cellStyle name="ปกติ 6 3" xfId="2176" xr:uid="{00000000-0005-0000-0000-0000050A0000}"/>
    <cellStyle name="ปกติ 6 4" xfId="2177" xr:uid="{00000000-0005-0000-0000-0000060A0000}"/>
    <cellStyle name="ปกติ 6 4 2" xfId="3676" xr:uid="{C6AEDE99-5190-4109-9734-5B14449ECB9E}"/>
    <cellStyle name="ปกติ 7" xfId="2178" xr:uid="{00000000-0005-0000-0000-0000070A0000}"/>
    <cellStyle name="ปกติ 7 2" xfId="2179" xr:uid="{00000000-0005-0000-0000-0000080A0000}"/>
    <cellStyle name="ปกติ 7 2 2" xfId="2693" xr:uid="{00000000-0005-0000-0000-0000090A0000}"/>
    <cellStyle name="ปกติ 7 2 2 2" xfId="2694" xr:uid="{00000000-0005-0000-0000-00000A0A0000}"/>
    <cellStyle name="ปกติ 7 3" xfId="2180" xr:uid="{00000000-0005-0000-0000-00000B0A0000}"/>
    <cellStyle name="ปกติ 7 4" xfId="2181" xr:uid="{00000000-0005-0000-0000-00000C0A0000}"/>
    <cellStyle name="ปกติ 7 5" xfId="2182" xr:uid="{00000000-0005-0000-0000-00000D0A0000}"/>
    <cellStyle name="ปกติ 7 6" xfId="2183" xr:uid="{00000000-0005-0000-0000-00000E0A0000}"/>
    <cellStyle name="ปกติ 7 6 2" xfId="2448" xr:uid="{00000000-0005-0000-0000-00000F0A0000}"/>
    <cellStyle name="ปกติ 7 7" xfId="2184" xr:uid="{00000000-0005-0000-0000-0000100A0000}"/>
    <cellStyle name="ปกติ 7 8" xfId="2449" xr:uid="{00000000-0005-0000-0000-0000110A0000}"/>
    <cellStyle name="ปกติ 8" xfId="2185" xr:uid="{00000000-0005-0000-0000-0000120A0000}"/>
    <cellStyle name="ปกติ 8 2" xfId="2186" xr:uid="{00000000-0005-0000-0000-0000130A0000}"/>
    <cellStyle name="ปกติ 8 3" xfId="2187" xr:uid="{00000000-0005-0000-0000-0000140A0000}"/>
    <cellStyle name="ปกติ 8 4" xfId="2188" xr:uid="{00000000-0005-0000-0000-0000150A0000}"/>
    <cellStyle name="ปกติ 8 5" xfId="2189" xr:uid="{00000000-0005-0000-0000-0000160A0000}"/>
    <cellStyle name="ปกติ 9" xfId="2190" xr:uid="{00000000-0005-0000-0000-0000170A0000}"/>
    <cellStyle name="ปกติ 9 2" xfId="2191" xr:uid="{00000000-0005-0000-0000-0000180A0000}"/>
    <cellStyle name="ปกติ_TOP-PCC Q4'47-Per Audit" xfId="2455" xr:uid="{00000000-0005-0000-0000-0000190A0000}"/>
    <cellStyle name="ป้อนค่า 2" xfId="2192" xr:uid="{00000000-0005-0000-0000-00001A0A0000}"/>
    <cellStyle name="ป้อนค่า 2 2" xfId="2193" xr:uid="{00000000-0005-0000-0000-00001B0A0000}"/>
    <cellStyle name="ป้อนค่า 2 2 2" xfId="3681" xr:uid="{3906D3A8-63AB-4371-BF9C-444334D3E5B1}"/>
    <cellStyle name="ป้อนค่า 2 2 3" xfId="2844" xr:uid="{FAED642B-2088-41B6-8864-8A88B09E22BB}"/>
    <cellStyle name="ป้อนค่า 2 2 4" xfId="2940" xr:uid="{9B011EFE-2B3F-4AA0-9C11-CE7E0DA139F4}"/>
    <cellStyle name="ป้อนค่า 2 2 5" xfId="3717" xr:uid="{DED61AB0-ABAC-42EF-9C13-8F6A7E0A5F24}"/>
    <cellStyle name="ป้อนค่า 2 2 6" xfId="3713" xr:uid="{81141F01-8CB9-41AF-BEF4-3212EB81DD13}"/>
    <cellStyle name="ป้อนค่า 2 2 7" xfId="2931" xr:uid="{EBB8B295-E082-4B89-87D0-F4A3A40B5D30}"/>
    <cellStyle name="ป้อนค่า 2 2 8" xfId="3350" xr:uid="{4D91D4C1-4000-44AA-809E-2CE081E40002}"/>
    <cellStyle name="ป้อนค่า 2 3" xfId="3680" xr:uid="{1D17A050-C1DD-4C83-A825-EC7F6CDAED1F}"/>
    <cellStyle name="ป้อนค่า 2 4" xfId="2845" xr:uid="{4915DBCC-CFAE-4F14-9E6C-FD5DE11E9028}"/>
    <cellStyle name="ป้อนค่า 2 5" xfId="2941" xr:uid="{FB904C1E-0639-4C9F-9072-21CFB2E4F41D}"/>
    <cellStyle name="ป้อนค่า 2 6" xfId="3692" xr:uid="{C5FF0A0F-A25B-4933-BEEC-2A9050C409BE}"/>
    <cellStyle name="ป้อนค่า 2 7" xfId="3536" xr:uid="{876F504A-E6DA-4538-B363-0CF3D8112D52}"/>
    <cellStyle name="ป้อนค่า 2 8" xfId="2932" xr:uid="{26F4C0CC-A6D8-4B70-99D5-D7B0D51D2D23}"/>
    <cellStyle name="ป้อนค่า 2 9" xfId="2761" xr:uid="{2255A285-E803-4FEB-9ECA-751A04057110}"/>
    <cellStyle name="ป้อนค่า 3" xfId="2194" xr:uid="{00000000-0005-0000-0000-00001C0A0000}"/>
    <cellStyle name="ป้อนค่า 3 2" xfId="2195" xr:uid="{00000000-0005-0000-0000-00001D0A0000}"/>
    <cellStyle name="ป้อนค่า 3 2 2" xfId="3683" xr:uid="{9F0E88DC-6D83-44C4-ACEE-E86CB013FC18}"/>
    <cellStyle name="ป้อนค่า 3 2 3" xfId="2842" xr:uid="{2B5A890B-EEBC-4F43-8134-D2B81D33341A}"/>
    <cellStyle name="ป้อนค่า 3 2 4" xfId="2938" xr:uid="{DA3E3482-279C-495C-8A68-A35190C009A8}"/>
    <cellStyle name="ป้อนค่า 3 2 5" xfId="3694" xr:uid="{FC6BDF86-2E6F-4968-B67F-26A7ACBC7EA0}"/>
    <cellStyle name="ป้อนค่า 3 2 6" xfId="2771" xr:uid="{912D68A4-A223-44B9-8AF3-8D484DDA6250}"/>
    <cellStyle name="ป้อนค่า 3 2 7" xfId="2929" xr:uid="{8D78240A-B287-4A69-8DA9-043C57D40C34}"/>
    <cellStyle name="ป้อนค่า 3 2 8" xfId="2896" xr:uid="{B0EFFC18-668B-4434-A8EF-35C17D071BCA}"/>
    <cellStyle name="ป้อนค่า 3 3" xfId="3682" xr:uid="{310BBD83-7597-4EB6-93C9-06A0038913E9}"/>
    <cellStyle name="ป้อนค่า 3 4" xfId="2843" xr:uid="{235C1002-4FE8-4E4F-A25B-4BB3C47CC5E4}"/>
    <cellStyle name="ป้อนค่า 3 5" xfId="2939" xr:uid="{A189759B-67EA-456C-B9D5-791F1B54F8DC}"/>
    <cellStyle name="ป้อนค่า 3 6" xfId="3693" xr:uid="{87D3F3CC-4364-433C-AFF7-623F397DEFAF}"/>
    <cellStyle name="ป้อนค่า 3 7" xfId="2785" xr:uid="{8060550D-445A-45D1-9B7F-2CF33F373F4F}"/>
    <cellStyle name="ป้อนค่า 3 8" xfId="2930" xr:uid="{CC5A45DD-5867-477A-B4B9-77FA7391FE1E}"/>
    <cellStyle name="ป้อนค่า 3 9" xfId="3351" xr:uid="{901383A7-77F9-4697-A570-B612CC695724}"/>
    <cellStyle name="ป้อนค่า 4" xfId="2196" xr:uid="{00000000-0005-0000-0000-00001E0A0000}"/>
    <cellStyle name="ป้อนค่า 4 2" xfId="2197" xr:uid="{00000000-0005-0000-0000-00001F0A0000}"/>
    <cellStyle name="ป้อนค่า 4 2 2" xfId="3685" xr:uid="{9F2A5329-7086-475A-9DA2-81633046F20F}"/>
    <cellStyle name="ป้อนค่า 4 2 3" xfId="2840" xr:uid="{3986733D-9146-4635-8EAE-8835DC445A1D}"/>
    <cellStyle name="ป้อนค่า 4 2 4" xfId="2936" xr:uid="{B11057E6-9405-4B9F-9E8E-5366650EBCC2}"/>
    <cellStyle name="ป้อนค่า 4 2 5" xfId="3696" xr:uid="{4DAB239A-0CCF-4D54-B722-35251219071A}"/>
    <cellStyle name="ป้อนค่า 4 2 6" xfId="3537" xr:uid="{A725F29E-19BF-4048-8FC4-9037A2DBF4F2}"/>
    <cellStyle name="ป้อนค่า 4 2 7" xfId="3739" xr:uid="{AADC3CD3-B4A0-49E9-95A7-33CEC68D6F79}"/>
    <cellStyle name="ป้อนค่า 4 2 8" xfId="4173" xr:uid="{6E426897-53C6-41AB-8677-0D9B2769E779}"/>
    <cellStyle name="ป้อนค่า 4 3" xfId="3684" xr:uid="{38DFF3AA-290B-476A-84B6-B75C72A75FA0}"/>
    <cellStyle name="ป้อนค่า 4 4" xfId="2841" xr:uid="{EE377A82-4005-42ED-9566-D43BD9976D4E}"/>
    <cellStyle name="ป้อนค่า 4 5" xfId="2937" xr:uid="{7B310F0E-1F7E-40BC-B0D7-295BAC3582CF}"/>
    <cellStyle name="ป้อนค่า 4 6" xfId="3695" xr:uid="{4E7B7527-C868-4285-AB05-05654B82A147}"/>
    <cellStyle name="ป้อนค่า 4 7" xfId="3715" xr:uid="{07E7C59C-E9F2-4D95-BF01-709A4FD13488}"/>
    <cellStyle name="ป้อนค่า 4 8" xfId="4186" xr:uid="{DEAAEE3C-706C-4BDD-959E-9BC43F46F39E}"/>
    <cellStyle name="ป้อนค่า 4 9" xfId="3794" xr:uid="{D5DC93ED-7A78-4FD5-BC39-6CABF0F1EF50}"/>
    <cellStyle name="ป้อนค่า 5" xfId="2198" xr:uid="{00000000-0005-0000-0000-0000200A0000}"/>
    <cellStyle name="ป้อนค่า 5 2" xfId="2199" xr:uid="{00000000-0005-0000-0000-0000210A0000}"/>
    <cellStyle name="ป้อนค่า 5 2 2" xfId="3687" xr:uid="{9CBDB32C-EEC5-4FA1-BCBC-477A775DE62D}"/>
    <cellStyle name="ป้อนค่า 5 2 3" xfId="2838" xr:uid="{4E1E7C77-18D1-409A-ADD3-071B6F086C59}"/>
    <cellStyle name="ป้อนค่า 5 2 4" xfId="2934" xr:uid="{9F82A31F-7BB2-4B6C-9A90-6D36D573DBB9}"/>
    <cellStyle name="ป้อนค่า 5 2 5" xfId="3709" xr:uid="{7A2B1904-AACA-4830-B5BE-F6368551EBCF}"/>
    <cellStyle name="ป้อนค่า 5 2 6" xfId="3539" xr:uid="{8F288948-B982-489A-8463-DF4B7048FBDD}"/>
    <cellStyle name="ป้อนค่า 5 2 7" xfId="2780" xr:uid="{D92244A8-4B41-4609-B3DB-E8B0D65C5E13}"/>
    <cellStyle name="ป้อนค่า 5 2 8" xfId="3765" xr:uid="{88E36C46-2F9D-4188-A7D3-39E4CA658676}"/>
    <cellStyle name="ป้อนค่า 5 3" xfId="3686" xr:uid="{1B057707-C1AD-4A84-B20D-5A83FDB909E1}"/>
    <cellStyle name="ป้อนค่า 5 4" xfId="2839" xr:uid="{F9ABCE7F-3E7B-4F71-91C3-BEF60B52A130}"/>
    <cellStyle name="ป้อนค่า 5 5" xfId="2935" xr:uid="{F4A14223-5C3E-4B55-9428-72AD4F71B271}"/>
    <cellStyle name="ป้อนค่า 5 6" xfId="3985" xr:uid="{053FB99E-6944-4AFA-8161-EF7A5BE283B0}"/>
    <cellStyle name="ป้อนค่า 5 7" xfId="3538" xr:uid="{72CFC86A-FA47-4B57-A87D-3023215CA1CB}"/>
    <cellStyle name="ป้อนค่า 5 8" xfId="3962" xr:uid="{C4E7071A-68CC-4E9F-97DC-7F5314387188}"/>
    <cellStyle name="ป้อนค่า 5 9" xfId="2897" xr:uid="{1B99FBAE-FC8C-4D7C-A470-2AA8B55CA38B}"/>
    <cellStyle name="ป้อนค่า 6" xfId="2200" xr:uid="{00000000-0005-0000-0000-0000220A0000}"/>
    <cellStyle name="ป้อนค่า 6 2" xfId="3688" xr:uid="{5D026048-0A1D-4D63-B62D-051694DE0B86}"/>
    <cellStyle name="ป้อนค่า 6 3" xfId="2837" xr:uid="{E4F5E1C2-14A7-4802-B611-9E49216CE746}"/>
    <cellStyle name="ป้อนค่า 6 4" xfId="2933" xr:uid="{440C89BA-40B1-4426-B8DC-1FDCE74885AE}"/>
    <cellStyle name="ป้อนค่า 6 5" xfId="3710" xr:uid="{DD90F64F-41E5-4FD8-9571-9269D38B0EDB}"/>
    <cellStyle name="ป้อนค่า 6 6" xfId="3989" xr:uid="{31DEF08D-2CFF-4C66-9518-92E4325E58D0}"/>
    <cellStyle name="ป้อนค่า 6 7" xfId="3120" xr:uid="{F29F0A08-EE76-49A9-8284-D05591418E1B}"/>
    <cellStyle name="ป้อนค่า 6 8" xfId="3888" xr:uid="{56EBC559-75A6-4798-AE56-FB22B6245058}"/>
    <cellStyle name="ปานกลาง 2" xfId="2201" xr:uid="{00000000-0005-0000-0000-0000230A0000}"/>
    <cellStyle name="ปานกลาง 3" xfId="2202" xr:uid="{00000000-0005-0000-0000-0000240A0000}"/>
    <cellStyle name="ปานกลาง 4" xfId="2203" xr:uid="{00000000-0005-0000-0000-0000250A0000}"/>
    <cellStyle name="ปานกลาง 5" xfId="2204" xr:uid="{00000000-0005-0000-0000-0000260A0000}"/>
    <cellStyle name="ปานกลาง 6" xfId="2205" xr:uid="{00000000-0005-0000-0000-0000270A0000}"/>
    <cellStyle name="ผลรวม 2" xfId="2245" xr:uid="{00000000-0005-0000-0000-0000280A0000}"/>
    <cellStyle name="ผลรวม 2 2" xfId="2246" xr:uid="{00000000-0005-0000-0000-0000290A0000}"/>
    <cellStyle name="ผลรวม 2 2 2" xfId="3699" xr:uid="{67E8576E-F213-4444-86DB-F7164A3DB032}"/>
    <cellStyle name="ผลรวม 2 2 3" xfId="2826" xr:uid="{41E7210B-5483-4B11-950C-13C38BA5064B}"/>
    <cellStyle name="ผลรวม 2 2 4" xfId="2928" xr:uid="{84EDFD82-EAB0-4C95-B514-019774F30D65}"/>
    <cellStyle name="ผลรวม 2 2 5" xfId="3604" xr:uid="{F96EE4D2-CCD8-43CE-97ED-0F344A176DEE}"/>
    <cellStyle name="ผลรวม 2 2 6" xfId="3560" xr:uid="{98D537E9-D538-4476-94C5-4C1E758DBA8B}"/>
    <cellStyle name="ผลรวม 2 2 7" xfId="3812" xr:uid="{4C38E0C8-CE97-456E-B655-1A225902F0C5}"/>
    <cellStyle name="ผลรวม 2 2 8" xfId="3984" xr:uid="{F3DA2B98-0B7A-481D-B4B3-5840CE347553}"/>
    <cellStyle name="ผลรวม 2 3" xfId="3698" xr:uid="{DF640934-B5E6-4D64-89EB-1646FBBEB3C6}"/>
    <cellStyle name="ผลรวม 2 4" xfId="2827" xr:uid="{5D3FD473-9961-414E-A767-2FFD80B82261}"/>
    <cellStyle name="ผลรวม 2 5" xfId="3767" xr:uid="{BB27542E-2ECB-42FD-A89E-4FCDF1139323}"/>
    <cellStyle name="ผลรวม 2 6" xfId="3603" xr:uid="{0691CB55-4768-425F-91E1-07E77F8C4230}"/>
    <cellStyle name="ผลรวม 2 7" xfId="3559" xr:uid="{0DAC0CC9-04B6-45BD-AAD9-E888C98D59B5}"/>
    <cellStyle name="ผลรวม 2 8" xfId="3813" xr:uid="{A630E3D4-6460-4630-9289-8F4D610C2AA8}"/>
    <cellStyle name="ผลรวม 2 9" xfId="3988" xr:uid="{6E709B45-A143-4BED-B437-1252FD1D7829}"/>
    <cellStyle name="ผลรวม 3" xfId="2247" xr:uid="{00000000-0005-0000-0000-00002A0A0000}"/>
    <cellStyle name="ผลรวม 3 2" xfId="2248" xr:uid="{00000000-0005-0000-0000-00002B0A0000}"/>
    <cellStyle name="ผลรวม 3 2 2" xfId="3701" xr:uid="{6B5DCB39-3302-4ABA-BBF9-BB91283EFBE9}"/>
    <cellStyle name="ผลรวม 3 2 3" xfId="2824" xr:uid="{543DB27C-1AA2-4E17-A657-50669D86FA58}"/>
    <cellStyle name="ผลรวม 3 2 4" xfId="2927" xr:uid="{1E5617D9-FD15-407D-B1C2-087B619A1A9A}"/>
    <cellStyle name="ผลรวม 3 2 5" xfId="3606" xr:uid="{FEB3D3F3-D12E-4FE3-977A-D42F5BE80D7C}"/>
    <cellStyle name="ผลรวม 3 2 6" xfId="3562" xr:uid="{50B734D0-57F9-44F2-9F0A-847D929FED5B}"/>
    <cellStyle name="ผลรวม 3 2 7" xfId="3811" xr:uid="{1655B890-D033-46EE-ACE3-8681BB083AED}"/>
    <cellStyle name="ผลรวม 3 2 8" xfId="3558" xr:uid="{4768C2EE-AC00-4A74-8F17-26B4D760E0C3}"/>
    <cellStyle name="ผลรวม 3 3" xfId="3700" xr:uid="{CC144A16-F1B1-461C-B838-1FBBD152C718}"/>
    <cellStyle name="ผลรวม 3 4" xfId="2825" xr:uid="{31885223-78A3-4B08-B50F-9F56247B42C9}"/>
    <cellStyle name="ผลรวม 3 5" xfId="3965" xr:uid="{B20F1C00-FA94-4713-ADFB-EAA1A563D657}"/>
    <cellStyle name="ผลรวม 3 6" xfId="3605" xr:uid="{1AD6FBC2-ABB9-40F8-9310-8936AA4657CC}"/>
    <cellStyle name="ผลรวม 3 7" xfId="3561" xr:uid="{1431DC1D-6D33-4D5A-B3FB-6CAFC2E26AB3}"/>
    <cellStyle name="ผลรวม 3 8" xfId="2921" xr:uid="{037AEE5E-D29B-4109-B4A3-3FF9040FB744}"/>
    <cellStyle name="ผลรวม 3 9" xfId="3557" xr:uid="{B96C528D-6D54-4574-8716-9F2CC7D5A793}"/>
    <cellStyle name="ผลรวม 4" xfId="2249" xr:uid="{00000000-0005-0000-0000-00002C0A0000}"/>
    <cellStyle name="ผลรวม 4 2" xfId="2250" xr:uid="{00000000-0005-0000-0000-00002D0A0000}"/>
    <cellStyle name="ผลรวม 4 2 2" xfId="3703" xr:uid="{2C11D305-D550-4EAA-BD65-12E519C9362B}"/>
    <cellStyle name="ผลรวม 4 2 3" xfId="2822" xr:uid="{609787FA-C195-4C0A-9927-2D27B59313C2}"/>
    <cellStyle name="ผลรวม 4 2 4" xfId="2926" xr:uid="{A83EDC7E-EF02-48BF-B94A-786D5EF270F8}"/>
    <cellStyle name="ผลรวม 4 2 5" xfId="3607" xr:uid="{67938F2C-25E9-4EE3-ABDD-CB8EE8AEB430}"/>
    <cellStyle name="ผลรวม 4 2 6" xfId="3622" xr:uid="{4328B518-09C2-41F6-9327-218C0A9AA208}"/>
    <cellStyle name="ผลรวม 4 2 7" xfId="3084" xr:uid="{90C875A7-9F66-448A-AA79-FB7A83ACF571}"/>
    <cellStyle name="ผลรวม 4 2 8" xfId="4176" xr:uid="{994E0156-736B-4809-8AAA-334D30514FE6}"/>
    <cellStyle name="ผลรวม 4 3" xfId="3702" xr:uid="{16B78AF8-6488-438A-8729-68B5F36E013E}"/>
    <cellStyle name="ผลรวม 4 4" xfId="2823" xr:uid="{EB70075F-CE1A-4BB0-B99E-9DD01FC46008}"/>
    <cellStyle name="ผลรวม 4 5" xfId="3966" xr:uid="{5F78167B-8967-4E47-8212-6D46E0778E38}"/>
    <cellStyle name="ผลรวม 4 6" xfId="3714" xr:uid="{D0E74591-496B-421B-840B-7DC8023B450D}"/>
    <cellStyle name="ผลรวม 4 7" xfId="4177" xr:uid="{A6C5AAFE-A0C4-44D7-91C8-D8E087FCD1D5}"/>
    <cellStyle name="ผลรวม 4 8" xfId="4220" xr:uid="{64BABB50-FC89-456E-ACE1-1F29479DA9C7}"/>
    <cellStyle name="ผลรวม 4 9" xfId="4175" xr:uid="{00336736-421E-4067-96A1-1B081C003703}"/>
    <cellStyle name="ผลรวม 5" xfId="2251" xr:uid="{00000000-0005-0000-0000-00002E0A0000}"/>
    <cellStyle name="ผลรวม 5 2" xfId="2252" xr:uid="{00000000-0005-0000-0000-00002F0A0000}"/>
    <cellStyle name="ผลรวม 5 2 2" xfId="3705" xr:uid="{FD55A286-FCD5-4888-9620-CB3CCF22F2FC}"/>
    <cellStyle name="ผลรวม 5 2 3" xfId="2820" xr:uid="{8F79D49D-9D9C-4672-ADF4-C75C002FF4C0}"/>
    <cellStyle name="ผลรวม 5 2 4" xfId="2924" xr:uid="{FE3739B9-0996-487B-BFE8-4F4E71A4CFCC}"/>
    <cellStyle name="ผลรวม 5 2 5" xfId="3608" xr:uid="{29B75F2E-7143-4F96-8EF3-ACA8D6BE1F46}"/>
    <cellStyle name="ผลรวม 5 2 6" xfId="3578" xr:uid="{B39FEC89-6FE9-4C80-8B16-1E274C6C48FD}"/>
    <cellStyle name="ผลรวม 5 2 7" xfId="4115" xr:uid="{D098E6E7-3F42-4B05-B0F1-F973BFFA81EB}"/>
    <cellStyle name="ผลรวม 5 2 8" xfId="3581" xr:uid="{CFECE18A-69F3-4BAF-8A77-5814F1024B1A}"/>
    <cellStyle name="ผลรวม 5 3" xfId="3704" xr:uid="{85DEC279-7E05-412C-BE05-7DBF68F7C732}"/>
    <cellStyle name="ผลรวม 5 4" xfId="2821" xr:uid="{02968F66-768C-4CC5-8EE1-59D538350D45}"/>
    <cellStyle name="ผลรวม 5 5" xfId="2925" xr:uid="{EF33E98C-D8B2-4585-9C5C-0DEBBCCA1A24}"/>
    <cellStyle name="ผลรวม 5 6" xfId="4112" xr:uid="{63A5B013-F361-43BF-B59E-82C5D2A990CA}"/>
    <cellStyle name="ผลรวม 5 7" xfId="4178" xr:uid="{FD19C84A-8ACD-47DE-9D8A-8895398DD5F1}"/>
    <cellStyle name="ผลรวม 5 8" xfId="3083" xr:uid="{302116F5-EC86-40B2-8145-523C2437D4CC}"/>
    <cellStyle name="ผลรวม 5 9" xfId="3580" xr:uid="{4D95E2CA-C215-45D2-88FB-EE2892A373A2}"/>
    <cellStyle name="ผลรวม 6" xfId="2253" xr:uid="{00000000-0005-0000-0000-0000300A0000}"/>
    <cellStyle name="ผลรวม 6 2" xfId="3706" xr:uid="{13FB9C70-62F6-4D1D-A08C-7F18C2A05074}"/>
    <cellStyle name="ผลรวม 6 3" xfId="2819" xr:uid="{C5F552DF-860F-4DE0-821E-0DA98A1BF2C2}"/>
    <cellStyle name="ผลรวม 6 4" xfId="2923" xr:uid="{78C89A2C-B493-4730-8814-CCA9756D3215}"/>
    <cellStyle name="ผลรวม 6 5" xfId="3609" xr:uid="{15F0D561-59D1-4496-B304-A0C9FE10CAA6}"/>
    <cellStyle name="ผลรวม 6 6" xfId="3579" xr:uid="{0851C77A-968D-4606-A800-C761FAF54BB4}"/>
    <cellStyle name="ผลรวม 6 7" xfId="3082" xr:uid="{BC0E978C-D519-4F3B-8BA5-5A8CDBC0EBBC}"/>
    <cellStyle name="ผลรวม 6 8" xfId="2963" xr:uid="{0F04F4B6-9E5A-4DBD-A978-D41E35794EE3}"/>
    <cellStyle name="ฤธถ [0]_0e82ylkxXsZu0YORaMwizTk2E" xfId="2259" xr:uid="{00000000-0005-0000-0000-0000310A0000}"/>
    <cellStyle name="ฤธถ_0e82ylkxXsZu0YORaMwizTk2E" xfId="2260" xr:uid="{00000000-0005-0000-0000-0000320A0000}"/>
    <cellStyle name="ล๋ศญ [0]_0e82ylkxXsZu0YORaMwizTk2E" xfId="2261" xr:uid="{00000000-0005-0000-0000-0000330A0000}"/>
    <cellStyle name="ล๋ศญ_0e82ylkxXsZu0YORaMwizTk2E" xfId="2262" xr:uid="{00000000-0005-0000-0000-0000340A0000}"/>
    <cellStyle name="ลักษณะ 1" xfId="2263" xr:uid="{00000000-0005-0000-0000-0000350A0000}"/>
    <cellStyle name="ลักษณะ 1 2" xfId="2264" xr:uid="{00000000-0005-0000-0000-0000360A0000}"/>
    <cellStyle name="ลักษณะ 1 2 2" xfId="2695" xr:uid="{00000000-0005-0000-0000-0000370A0000}"/>
    <cellStyle name="ลักษณะ 1 3" xfId="2265" xr:uid="{00000000-0005-0000-0000-0000380A0000}"/>
    <cellStyle name="ลักษณะ 1 4" xfId="2266" xr:uid="{00000000-0005-0000-0000-0000390A0000}"/>
    <cellStyle name="วฅมุ_4ฟ๙ฝวภ๛" xfId="2267" xr:uid="{00000000-0005-0000-0000-00003A0A0000}"/>
    <cellStyle name="ส่วนที่ถูกเน้น1 2" xfId="2268" xr:uid="{00000000-0005-0000-0000-00003B0A0000}"/>
    <cellStyle name="ส่วนที่ถูกเน้น1 3" xfId="2269" xr:uid="{00000000-0005-0000-0000-00003C0A0000}"/>
    <cellStyle name="ส่วนที่ถูกเน้น1 4" xfId="2270" xr:uid="{00000000-0005-0000-0000-00003D0A0000}"/>
    <cellStyle name="ส่วนที่ถูกเน้น1 5" xfId="2271" xr:uid="{00000000-0005-0000-0000-00003E0A0000}"/>
    <cellStyle name="ส่วนที่ถูกเน้น1 6" xfId="2272" xr:uid="{00000000-0005-0000-0000-00003F0A0000}"/>
    <cellStyle name="ส่วนที่ถูกเน้น2 2" xfId="2273" xr:uid="{00000000-0005-0000-0000-0000400A0000}"/>
    <cellStyle name="ส่วนที่ถูกเน้น2 3" xfId="2274" xr:uid="{00000000-0005-0000-0000-0000410A0000}"/>
    <cellStyle name="ส่วนที่ถูกเน้น2 4" xfId="2275" xr:uid="{00000000-0005-0000-0000-0000420A0000}"/>
    <cellStyle name="ส่วนที่ถูกเน้น2 5" xfId="2276" xr:uid="{00000000-0005-0000-0000-0000430A0000}"/>
    <cellStyle name="ส่วนที่ถูกเน้น2 6" xfId="2277" xr:uid="{00000000-0005-0000-0000-0000440A0000}"/>
    <cellStyle name="ส่วนที่ถูกเน้น3 2" xfId="2278" xr:uid="{00000000-0005-0000-0000-0000450A0000}"/>
    <cellStyle name="ส่วนที่ถูกเน้น3 3" xfId="2279" xr:uid="{00000000-0005-0000-0000-0000460A0000}"/>
    <cellStyle name="ส่วนที่ถูกเน้น3 4" xfId="2280" xr:uid="{00000000-0005-0000-0000-0000470A0000}"/>
    <cellStyle name="ส่วนที่ถูกเน้น3 5" xfId="2281" xr:uid="{00000000-0005-0000-0000-0000480A0000}"/>
    <cellStyle name="ส่วนที่ถูกเน้น3 6" xfId="2282" xr:uid="{00000000-0005-0000-0000-0000490A0000}"/>
    <cellStyle name="ส่วนที่ถูกเน้น4 2" xfId="2283" xr:uid="{00000000-0005-0000-0000-00004A0A0000}"/>
    <cellStyle name="ส่วนที่ถูกเน้น4 3" xfId="2284" xr:uid="{00000000-0005-0000-0000-00004B0A0000}"/>
    <cellStyle name="ส่วนที่ถูกเน้น4 4" xfId="2285" xr:uid="{00000000-0005-0000-0000-00004C0A0000}"/>
    <cellStyle name="ส่วนที่ถูกเน้น4 5" xfId="2286" xr:uid="{00000000-0005-0000-0000-00004D0A0000}"/>
    <cellStyle name="ส่วนที่ถูกเน้น4 6" xfId="2287" xr:uid="{00000000-0005-0000-0000-00004E0A0000}"/>
    <cellStyle name="ส่วนที่ถูกเน้น5 2" xfId="2288" xr:uid="{00000000-0005-0000-0000-00004F0A0000}"/>
    <cellStyle name="ส่วนที่ถูกเน้น5 3" xfId="2289" xr:uid="{00000000-0005-0000-0000-0000500A0000}"/>
    <cellStyle name="ส่วนที่ถูกเน้น5 4" xfId="2290" xr:uid="{00000000-0005-0000-0000-0000510A0000}"/>
    <cellStyle name="ส่วนที่ถูกเน้น5 5" xfId="2291" xr:uid="{00000000-0005-0000-0000-0000520A0000}"/>
    <cellStyle name="ส่วนที่ถูกเน้น5 6" xfId="2292" xr:uid="{00000000-0005-0000-0000-0000530A0000}"/>
    <cellStyle name="ส่วนที่ถูกเน้น6 2" xfId="2293" xr:uid="{00000000-0005-0000-0000-0000540A0000}"/>
    <cellStyle name="ส่วนที่ถูกเน้น6 3" xfId="2294" xr:uid="{00000000-0005-0000-0000-0000550A0000}"/>
    <cellStyle name="ส่วนที่ถูกเน้น6 4" xfId="2295" xr:uid="{00000000-0005-0000-0000-0000560A0000}"/>
    <cellStyle name="ส่วนที่ถูกเน้น6 5" xfId="2296" xr:uid="{00000000-0005-0000-0000-0000570A0000}"/>
    <cellStyle name="ส่วนที่ถูกเน้น6 6" xfId="2297" xr:uid="{00000000-0005-0000-0000-0000580A0000}"/>
    <cellStyle name="หมายเหตุ 2" xfId="2307" xr:uid="{00000000-0005-0000-0000-0000590A0000}"/>
    <cellStyle name="หมายเหตุ 2 10" xfId="3406" xr:uid="{2B482AC5-F6DB-4D76-9F07-BC01496CF6F1}"/>
    <cellStyle name="หมายเหตุ 2 2" xfId="2308" xr:uid="{00000000-0005-0000-0000-00005A0A0000}"/>
    <cellStyle name="หมายเหตุ 2 2 2" xfId="3728" xr:uid="{3A0C8994-BA80-4BE6-B796-617FFAE14D7D}"/>
    <cellStyle name="หมายเหตุ 2 2 3" xfId="2800" xr:uid="{BE22297B-AE92-47E9-8E74-CFFBE28254D2}"/>
    <cellStyle name="หมายเหตุ 2 2 4" xfId="3672" xr:uid="{26061497-662A-44F1-AF93-E8350E79E057}"/>
    <cellStyle name="หมายเหตุ 2 2 5" xfId="3616" xr:uid="{566A60B5-D59A-4A8E-AC1B-4156798AE113}"/>
    <cellStyle name="หมายเหตุ 2 2 6" xfId="3590" xr:uid="{F5B739D6-A114-41AA-BB39-803A00519D97}"/>
    <cellStyle name="หมายเหตุ 2 2 7" xfId="2708" xr:uid="{7E5A209A-26D2-473F-A4C6-74E5713FE882}"/>
    <cellStyle name="หมายเหตุ 2 2 8" xfId="3790" xr:uid="{FB4BD6A7-2179-49BB-A094-F099ADBE86F6}"/>
    <cellStyle name="หมายเหตุ 2 3" xfId="2309" xr:uid="{00000000-0005-0000-0000-00005B0A0000}"/>
    <cellStyle name="หมายเหตุ 2 3 2" xfId="3729" xr:uid="{8BB23425-6AEB-4D20-BEB8-616A4C5B8F9C}"/>
    <cellStyle name="หมายเหตุ 2 3 3" xfId="2799" xr:uid="{8F9E64D1-E9F5-412C-8699-232DA540EAD8}"/>
    <cellStyle name="หมายเหตุ 2 3 4" xfId="2912" xr:uid="{FA850267-4617-4E47-BE8F-DD163C9204A5}"/>
    <cellStyle name="หมายเหตุ 2 3 5" xfId="3617" xr:uid="{5C232928-BA87-414E-AD6F-252DFC9252EF}"/>
    <cellStyle name="หมายเหตุ 2 3 6" xfId="3591" xr:uid="{41D38EA3-6D12-4546-B8C2-593C5B6D5138}"/>
    <cellStyle name="หมายเหตุ 2 3 7" xfId="3076" xr:uid="{B899D232-36CA-4A71-91A3-FC018447098F}"/>
    <cellStyle name="หมายเหตุ 2 3 8" xfId="2729" xr:uid="{1EF50C6A-C59A-4A2B-8154-46715EF03657}"/>
    <cellStyle name="หมายเหตุ 2 4" xfId="3727" xr:uid="{E79B7F74-06B5-422C-9EFA-794D7DA9C85B}"/>
    <cellStyle name="หมายเหตุ 2 5" xfId="2801" xr:uid="{BF23AD61-9A6C-451B-AC27-F62C5A8E593C}"/>
    <cellStyle name="หมายเหตุ 2 6" xfId="2913" xr:uid="{DFBC1801-15CF-472E-A319-9C87E35A1746}"/>
    <cellStyle name="หมายเหตุ 2 7" xfId="3615" xr:uid="{D9780EE5-52F0-4AB1-B01D-B95CAE7BDA2D}"/>
    <cellStyle name="หมายเหตุ 2 8" xfId="3589" xr:uid="{782C41D9-49E1-4975-890C-208267F5DB28}"/>
    <cellStyle name="หมายเหตุ 2 9" xfId="3077" xr:uid="{4B791586-EFC5-4DA1-9D7D-40B835EF14A7}"/>
    <cellStyle name="หมายเหตุ 3" xfId="2310" xr:uid="{00000000-0005-0000-0000-00005C0A0000}"/>
    <cellStyle name="หมายเหตุ 3 2" xfId="2311" xr:uid="{00000000-0005-0000-0000-00005D0A0000}"/>
    <cellStyle name="หมายเหตุ 3 2 2" xfId="3731" xr:uid="{ADDC5985-0173-49A3-85AB-AD92DEFD6D7A}"/>
    <cellStyle name="หมายเหตุ 3 2 3" xfId="2797" xr:uid="{CC253212-E741-4449-8D30-7AEB3F16C3DC}"/>
    <cellStyle name="หมายเหตุ 3 2 4" xfId="3969" xr:uid="{B5EAF422-0CDB-4582-8889-5AF1644B4320}"/>
    <cellStyle name="หมายเหตุ 3 2 5" xfId="3619" xr:uid="{34B65550-C12D-4E6B-8283-658BADE0504A}"/>
    <cellStyle name="หมายเหตุ 3 2 6" xfId="3592" xr:uid="{0CB541EB-7856-4800-8A44-38CF09AEABC3}"/>
    <cellStyle name="หมายเหตุ 3 2 7" xfId="2850" xr:uid="{D5B68B9D-A4EF-4DB3-A82A-9B6270C2F4A0}"/>
    <cellStyle name="หมายเหตุ 3 2 8" xfId="2731" xr:uid="{BD3001B7-6EC2-495B-B685-137B9C5FA38F}"/>
    <cellStyle name="หมายเหตุ 3 3" xfId="3730" xr:uid="{983EF297-60D7-47E6-B8F5-62A6F0BE5C8A}"/>
    <cellStyle name="หมายเหตุ 3 4" xfId="2798" xr:uid="{359A7BAE-B39B-4D15-BBD3-3168577CECBE}"/>
    <cellStyle name="หมายเหตุ 3 5" xfId="3745" xr:uid="{C922D21E-3BBF-48A1-A1E7-63E5EF60E435}"/>
    <cellStyle name="หมายเหตุ 3 6" xfId="3618" xr:uid="{2AFC41C1-BA90-4BA2-A997-E26CE73B68A6}"/>
    <cellStyle name="หมายเหตุ 3 7" xfId="2964" xr:uid="{62196E93-7C6A-4D99-BD6B-F03DD4A3F059}"/>
    <cellStyle name="หมายเหตุ 3 8" xfId="3075" xr:uid="{461DDB82-D6CA-42EF-AABA-C6809B684258}"/>
    <cellStyle name="หมายเหตุ 3 9" xfId="2730" xr:uid="{CDBB9E4D-C4B4-4F0D-AA68-69656B0B4392}"/>
    <cellStyle name="หมายเหตุ 4" xfId="2312" xr:uid="{00000000-0005-0000-0000-00005E0A0000}"/>
    <cellStyle name="หมายเหตุ 4 2" xfId="2313" xr:uid="{00000000-0005-0000-0000-00005F0A0000}"/>
    <cellStyle name="หมายเหตุ 4 2 2" xfId="3733" xr:uid="{D4E992DD-AB11-481A-BF1C-171E81282FC4}"/>
    <cellStyle name="หมายเหตุ 4 2 3" xfId="2795" xr:uid="{22E1D250-AA5F-4B11-BB64-3FD9C8430417}"/>
    <cellStyle name="หมายเหตุ 4 2 4" xfId="2910" xr:uid="{A8A30410-EC72-4253-9E8E-14F7EA56D163}"/>
    <cellStyle name="หมายเหตุ 4 2 5" xfId="3621" xr:uid="{38F91678-CD02-49DF-99A4-F43F6C72174E}"/>
    <cellStyle name="หมายเหตุ 4 2 6" xfId="4181" xr:uid="{CE7521B2-5FB7-4E99-A396-4B30A0D41364}"/>
    <cellStyle name="หมายเหตุ 4 2 7" xfId="2848" xr:uid="{D0347975-E27E-442B-A22E-73AE032D71F2}"/>
    <cellStyle name="หมายเหตุ 4 2 8" xfId="3760" xr:uid="{B618DED2-B490-4A2A-ADF6-6B7E7E49D5AE}"/>
    <cellStyle name="หมายเหตุ 4 3" xfId="3732" xr:uid="{8A7163B1-B356-4A10-93BB-FBD2ABF0B0E5}"/>
    <cellStyle name="หมายเหตุ 4 4" xfId="2796" xr:uid="{DA59F77A-6E6C-4410-A45D-10280BEB69A3}"/>
    <cellStyle name="หมายเหตุ 4 5" xfId="2911" xr:uid="{338A0029-F74A-4F6D-9CEA-C94C110F9EF3}"/>
    <cellStyle name="หมายเหตุ 4 6" xfId="3620" xr:uid="{F46D6459-D96D-4F02-91A9-2D43DA213FF9}"/>
    <cellStyle name="หมายเหตุ 4 7" xfId="3973" xr:uid="{1C1895AD-8041-4BF0-99B4-2C8BF6FF4D72}"/>
    <cellStyle name="หมายเหตุ 4 8" xfId="2849" xr:uid="{C04AD979-703E-43D9-B7CF-5735AE26749B}"/>
    <cellStyle name="หมายเหตุ 4 9" xfId="4174" xr:uid="{A2CF0F1C-4CF8-43DC-895E-83D13E54F697}"/>
    <cellStyle name="หมายเหตุ 5" xfId="2314" xr:uid="{00000000-0005-0000-0000-0000600A0000}"/>
    <cellStyle name="หมายเหตุ 5 10" xfId="3407" xr:uid="{D6A882BD-F814-484B-9D54-92A31E1DCED0}"/>
    <cellStyle name="หมายเหตุ 5 2" xfId="2315" xr:uid="{00000000-0005-0000-0000-0000610A0000}"/>
    <cellStyle name="หมายเหตุ 5 2 2" xfId="3735" xr:uid="{3E11AD18-A657-49DC-9BE2-D9A4A4802406}"/>
    <cellStyle name="หมายเหตุ 5 2 3" xfId="2793" xr:uid="{EC0416CC-E26A-4F28-8F74-A14906BED745}"/>
    <cellStyle name="หมายเหตุ 5 2 4" xfId="2908" xr:uid="{E7E70F49-64AE-48BE-A0AF-EE855C975759}"/>
    <cellStyle name="หมายเหตุ 5 2 5" xfId="3877" xr:uid="{B0433AA9-7E31-40CD-9057-77D138271E68}"/>
    <cellStyle name="หมายเหตุ 5 2 6" xfId="3594" xr:uid="{98CD3AF5-88B5-4E51-80D0-DB3E9F7E4E7A}"/>
    <cellStyle name="หมายเหตุ 5 2 7" xfId="2847" xr:uid="{B610F05E-6C27-49F3-A24C-86BA46C0CA31}"/>
    <cellStyle name="หมายเหตุ 5 2 8" xfId="3408" xr:uid="{F2CAD366-D887-46F8-B9FD-524893F3117E}"/>
    <cellStyle name="หมายเหตุ 5 3" xfId="2316" xr:uid="{00000000-0005-0000-0000-0000620A0000}"/>
    <cellStyle name="หมายเหตุ 5 3 2" xfId="3736" xr:uid="{C366A572-4FAD-4F7B-8150-8A5710CD5394}"/>
    <cellStyle name="หมายเหตุ 5 3 3" xfId="2792" xr:uid="{3EC73E0F-378A-48B4-8A2B-413E5B28EA14}"/>
    <cellStyle name="หมายเหตุ 5 3 4" xfId="2907" xr:uid="{5C795B19-4D59-49E8-BB30-F01D11C8C1CD}"/>
    <cellStyle name="หมายเหตุ 5 3 5" xfId="3878" xr:uid="{85841697-ABFC-4523-BFCB-F53814AB11FA}"/>
    <cellStyle name="หมายเหตุ 5 3 6" xfId="3595" xr:uid="{77E06397-F917-42DE-A168-8A0A6FA7F63E}"/>
    <cellStyle name="หมายเหตุ 5 3 7" xfId="2738" xr:uid="{2DFFBA12-AA25-49D0-9658-938D19637371}"/>
    <cellStyle name="หมายเหตุ 5 3 8" xfId="3409" xr:uid="{AFDDA885-66B2-4512-BFD7-1439F5DEF4ED}"/>
    <cellStyle name="หมายเหตุ 5 4" xfId="3734" xr:uid="{01D7FAA3-03FB-49A8-8685-5A40561F77A6}"/>
    <cellStyle name="หมายเหตุ 5 5" xfId="2794" xr:uid="{525A15A1-15C9-472C-A0D7-ED90F57C906D}"/>
    <cellStyle name="หมายเหตุ 5 6" xfId="2909" xr:uid="{4845F1DA-B330-4734-9F16-E9B2B514AC53}"/>
    <cellStyle name="หมายเหตุ 5 7" xfId="3876" xr:uid="{FE8169DE-400A-4DFE-920D-979AC9721320}"/>
    <cellStyle name="หมายเหตุ 5 8" xfId="3593" xr:uid="{BE71631D-612C-4141-9A30-4CA96883C739}"/>
    <cellStyle name="หมายเหตุ 5 9" xfId="2739" xr:uid="{C197082E-0E5C-42D7-9079-0E624DD46B7C}"/>
    <cellStyle name="หมายเหตุ 6" xfId="2317" xr:uid="{00000000-0005-0000-0000-0000630A0000}"/>
    <cellStyle name="หมายเหตุ 6 2" xfId="3737" xr:uid="{9C0F1E14-2B49-4CA2-B2D5-9890081CA114}"/>
    <cellStyle name="หมายเหตุ 6 3" xfId="2791" xr:uid="{CA6D7771-0062-42CC-BB07-360817FB9F79}"/>
    <cellStyle name="หมายเหตุ 6 4" xfId="2906" xr:uid="{598F4C90-F7FD-4224-A3F4-100B40D22D1D}"/>
    <cellStyle name="หมายเหตุ 6 5" xfId="3879" xr:uid="{DBC23432-DBD3-4621-BAF7-3CE2430610C1}"/>
    <cellStyle name="หมายเหตุ 6 6" xfId="3596" xr:uid="{31256C27-3D90-464D-9D5D-6C31960238BC}"/>
    <cellStyle name="หมายเหตุ 6 7" xfId="3762" xr:uid="{0D1AF6DD-7663-40C0-AF13-7FB5F34EB994}"/>
    <cellStyle name="หมายเหตุ 6 8" xfId="2944" xr:uid="{E1499B28-2304-4568-9337-766E933358AD}"/>
    <cellStyle name="หมายเหตุ 7" xfId="2318" xr:uid="{00000000-0005-0000-0000-0000640A0000}"/>
    <cellStyle name="หมายเหตุ 7 2" xfId="3738" xr:uid="{A0CF9842-8EA3-4B5D-BAD6-209B7BA1D9F6}"/>
    <cellStyle name="หมายเหตุ 7 3" xfId="2790" xr:uid="{C3BD822F-DA8E-4CFC-AC44-012177E7C704}"/>
    <cellStyle name="หมายเหตุ 7 4" xfId="2741" xr:uid="{B10B66C3-15C5-44E0-A8CB-7489F9ED9621}"/>
    <cellStyle name="หมายเหตุ 7 5" xfId="3880" xr:uid="{DE111787-0935-45C4-842B-1CAEE7EF13FB}"/>
    <cellStyle name="หมายเหตุ 7 6" xfId="3597" xr:uid="{3E6A4035-A8F2-43F8-AFB5-35CC2D9F969E}"/>
    <cellStyle name="หมายเหตุ 7 7" xfId="2846" xr:uid="{426F0457-C970-442F-951F-0E7D4598B9A6}"/>
    <cellStyle name="หมายเหตุ 7 8" xfId="3410" xr:uid="{0006B25D-E2A3-412D-BC0E-6D8BE442CFAB}"/>
    <cellStyle name="หัวเรื่อง 1 2" xfId="2319" xr:uid="{00000000-0005-0000-0000-0000650A0000}"/>
    <cellStyle name="หัวเรื่อง 1 3" xfId="2320" xr:uid="{00000000-0005-0000-0000-0000660A0000}"/>
    <cellStyle name="หัวเรื่อง 1 4" xfId="2321" xr:uid="{00000000-0005-0000-0000-0000670A0000}"/>
    <cellStyle name="หัวเรื่อง 1 5" xfId="2322" xr:uid="{00000000-0005-0000-0000-0000680A0000}"/>
    <cellStyle name="หัวเรื่อง 1 6" xfId="2323" xr:uid="{00000000-0005-0000-0000-0000690A0000}"/>
    <cellStyle name="หัวเรื่อง 2 2" xfId="2324" xr:uid="{00000000-0005-0000-0000-00006A0A0000}"/>
    <cellStyle name="หัวเรื่อง 2 3" xfId="2325" xr:uid="{00000000-0005-0000-0000-00006B0A0000}"/>
    <cellStyle name="หัวเรื่อง 2 4" xfId="2326" xr:uid="{00000000-0005-0000-0000-00006C0A0000}"/>
    <cellStyle name="หัวเรื่อง 2 5" xfId="2327" xr:uid="{00000000-0005-0000-0000-00006D0A0000}"/>
    <cellStyle name="หัวเรื่อง 2 6" xfId="2328" xr:uid="{00000000-0005-0000-0000-00006E0A0000}"/>
    <cellStyle name="หัวเรื่อง 3 2" xfId="2329" xr:uid="{00000000-0005-0000-0000-00006F0A0000}"/>
    <cellStyle name="หัวเรื่อง 3 3" xfId="2330" xr:uid="{00000000-0005-0000-0000-0000700A0000}"/>
    <cellStyle name="หัวเรื่อง 3 4" xfId="2331" xr:uid="{00000000-0005-0000-0000-0000710A0000}"/>
    <cellStyle name="หัวเรื่อง 3 5" xfId="2332" xr:uid="{00000000-0005-0000-0000-0000720A0000}"/>
    <cellStyle name="หัวเรื่อง 3 6" xfId="2333" xr:uid="{00000000-0005-0000-0000-0000730A0000}"/>
    <cellStyle name="หัวเรื่อง 4 2" xfId="2334" xr:uid="{00000000-0005-0000-0000-0000740A0000}"/>
    <cellStyle name="หัวเรื่อง 4 3" xfId="2335" xr:uid="{00000000-0005-0000-0000-0000750A0000}"/>
    <cellStyle name="หัวเรื่อง 4 4" xfId="2336" xr:uid="{00000000-0005-0000-0000-0000760A0000}"/>
    <cellStyle name="หัวเรื่อง 4 5" xfId="2337" xr:uid="{00000000-0005-0000-0000-0000770A0000}"/>
    <cellStyle name="หัวเรื่อง 4 6" xfId="2338" xr:uid="{00000000-0005-0000-0000-0000780A0000}"/>
    <cellStyle name=" [0.00]_ Att. 1- Cover" xfId="2339" xr:uid="{00000000-0005-0000-0000-0000790A0000}"/>
    <cellStyle name="_ Att. 1- Cover" xfId="2340" xr:uid="{00000000-0005-0000-0000-00007A0A0000}"/>
    <cellStyle name="?_ Att. 1- Cover" xfId="2341" xr:uid="{00000000-0005-0000-0000-00007B0A0000}"/>
    <cellStyle name="똿뗦먛귟 [0.00]_PRODUCT DETAIL Q1" xfId="2342" xr:uid="{00000000-0005-0000-0000-00007C0A0000}"/>
    <cellStyle name="똿뗦먛귟_PRODUCT DETAIL Q1" xfId="2343" xr:uid="{00000000-0005-0000-0000-00007D0A0000}"/>
    <cellStyle name="믅됞 [0.00]_PRODUCT DETAIL Q1" xfId="2344" xr:uid="{00000000-0005-0000-0000-00007E0A0000}"/>
    <cellStyle name="믅됞_PRODUCT DETAIL Q1" xfId="2345" xr:uid="{00000000-0005-0000-0000-00007F0A0000}"/>
    <cellStyle name="백분율_95" xfId="2346" xr:uid="{00000000-0005-0000-0000-0000800A0000}"/>
    <cellStyle name="뷭?_BOOKSHIP" xfId="2347" xr:uid="{00000000-0005-0000-0000-0000810A0000}"/>
    <cellStyle name="콤마 [0]_1202" xfId="2348" xr:uid="{00000000-0005-0000-0000-0000820A0000}"/>
    <cellStyle name="콤마_1202" xfId="2349" xr:uid="{00000000-0005-0000-0000-0000830A0000}"/>
    <cellStyle name="통화 [0]_1202" xfId="2350" xr:uid="{00000000-0005-0000-0000-0000840A0000}"/>
    <cellStyle name="통화_1202" xfId="2351" xr:uid="{00000000-0005-0000-0000-0000850A0000}"/>
    <cellStyle name="표준_(정보부문)월별인원계획" xfId="2352" xr:uid="{00000000-0005-0000-0000-0000860A0000}"/>
    <cellStyle name="一般_00Q3902REV.1" xfId="2353" xr:uid="{00000000-0005-0000-0000-0000870A0000}"/>
    <cellStyle name="千分位[0]_00Q3902REV.1" xfId="2354" xr:uid="{00000000-0005-0000-0000-0000880A0000}"/>
    <cellStyle name="千分位_00Q3902REV.1" xfId="2355" xr:uid="{00000000-0005-0000-0000-0000890A0000}"/>
    <cellStyle name="常规_200310应收账款" xfId="2356" xr:uid="{00000000-0005-0000-0000-00008A0A0000}"/>
    <cellStyle name="桁区切り [0.00]_Journal Voucher format" xfId="2357" xr:uid="{00000000-0005-0000-0000-00008B0A0000}"/>
    <cellStyle name="桁区切り_Journal Voucher format" xfId="2358" xr:uid="{00000000-0005-0000-0000-00008C0A0000}"/>
    <cellStyle name="標準_CAP_P022" xfId="2359" xr:uid="{00000000-0005-0000-0000-00008D0A0000}"/>
    <cellStyle name="貨幣 [0]_00Q3902REV.1" xfId="2360" xr:uid="{00000000-0005-0000-0000-00008E0A0000}"/>
    <cellStyle name="貨幣[0]_BRE" xfId="2361" xr:uid="{00000000-0005-0000-0000-00008F0A0000}"/>
    <cellStyle name="貨幣_00Q3902REV.1" xfId="2362" xr:uid="{00000000-0005-0000-0000-0000900A0000}"/>
  </cellStyles>
  <dxfs count="0"/>
  <tableStyles count="1" defaultTableStyle="TableStyleMedium9" defaultPivotStyle="PivotStyleLight16">
    <tableStyle name="Invisible" pivot="0" table="0" count="0" xr9:uid="{7509F94E-38BC-4715-96A0-675CA346A288}"/>
  </tableStyles>
  <colors>
    <mruColors>
      <color rgb="FF66FFFF"/>
      <color rgb="FF66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208699A5-FE01-476A-BDA7-510ACB6074F9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3" name="WordArt 1">
          <a:extLst>
            <a:ext uri="{FF2B5EF4-FFF2-40B4-BE49-F238E27FC236}">
              <a16:creationId xmlns:a16="http://schemas.microsoft.com/office/drawing/2014/main" id="{8D080A97-25EC-49E8-B737-68F4732FA279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4" name="WordArt 1">
          <a:extLst>
            <a:ext uri="{FF2B5EF4-FFF2-40B4-BE49-F238E27FC236}">
              <a16:creationId xmlns:a16="http://schemas.microsoft.com/office/drawing/2014/main" id="{52610F96-97B6-426F-AF98-C8E95FF0AEFD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5" name="WordArt 1">
          <a:extLst>
            <a:ext uri="{FF2B5EF4-FFF2-40B4-BE49-F238E27FC236}">
              <a16:creationId xmlns:a16="http://schemas.microsoft.com/office/drawing/2014/main" id="{7346A728-1510-4B24-8B10-D118566B6061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6" name="WordArt 1">
          <a:extLst>
            <a:ext uri="{FF2B5EF4-FFF2-40B4-BE49-F238E27FC236}">
              <a16:creationId xmlns:a16="http://schemas.microsoft.com/office/drawing/2014/main" id="{CD3D2BA5-5DB3-4BF2-915A-94C864C097AD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7" name="WordArt 1">
          <a:extLst>
            <a:ext uri="{FF2B5EF4-FFF2-40B4-BE49-F238E27FC236}">
              <a16:creationId xmlns:a16="http://schemas.microsoft.com/office/drawing/2014/main" id="{E90C3C23-085B-4FE2-8933-76EDFAF094AE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8" name="WordArt 1">
          <a:extLst>
            <a:ext uri="{FF2B5EF4-FFF2-40B4-BE49-F238E27FC236}">
              <a16:creationId xmlns:a16="http://schemas.microsoft.com/office/drawing/2014/main" id="{BA99BFBE-74F9-499D-ACB0-DD79EB803897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9" name="WordArt 1">
          <a:extLst>
            <a:ext uri="{FF2B5EF4-FFF2-40B4-BE49-F238E27FC236}">
              <a16:creationId xmlns:a16="http://schemas.microsoft.com/office/drawing/2014/main" id="{40B41CDC-F440-4A35-B3D1-0A28EC330BB4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10" name="WordArt 1">
          <a:extLst>
            <a:ext uri="{FF2B5EF4-FFF2-40B4-BE49-F238E27FC236}">
              <a16:creationId xmlns:a16="http://schemas.microsoft.com/office/drawing/2014/main" id="{1499CC97-30E5-490B-B9ED-E6C61BE46EB9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11" name="WordArt 1">
          <a:extLst>
            <a:ext uri="{FF2B5EF4-FFF2-40B4-BE49-F238E27FC236}">
              <a16:creationId xmlns:a16="http://schemas.microsoft.com/office/drawing/2014/main" id="{9B3369FB-690D-4B11-81E9-41A6DD1079BA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12" name="WordArt 1">
          <a:extLst>
            <a:ext uri="{FF2B5EF4-FFF2-40B4-BE49-F238E27FC236}">
              <a16:creationId xmlns:a16="http://schemas.microsoft.com/office/drawing/2014/main" id="{C443BC86-F0AB-410F-AEAD-9DCE23D88C24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13" name="WordArt 1">
          <a:extLst>
            <a:ext uri="{FF2B5EF4-FFF2-40B4-BE49-F238E27FC236}">
              <a16:creationId xmlns:a16="http://schemas.microsoft.com/office/drawing/2014/main" id="{88DA2D8F-11C4-4782-8285-CECFF8664DF9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0</xdr:colOff>
      <xdr:row>0</xdr:row>
      <xdr:rowOff>2241</xdr:rowOff>
    </xdr:from>
    <xdr:to>
      <xdr:col>27</xdr:col>
      <xdr:colOff>0</xdr:colOff>
      <xdr:row>0</xdr:row>
      <xdr:rowOff>2241</xdr:rowOff>
    </xdr:to>
    <xdr:sp macro="" textlink="">
      <xdr:nvSpPr>
        <xdr:cNvPr id="14" name="WordArt 1">
          <a:extLst>
            <a:ext uri="{FF2B5EF4-FFF2-40B4-BE49-F238E27FC236}">
              <a16:creationId xmlns:a16="http://schemas.microsoft.com/office/drawing/2014/main" id="{EDAF63B3-2D9C-40F7-892C-DDF6ED374DFF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5003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D91DD9FE-6829-4BF2-A9F1-350C35158093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3" name="WordArt 1">
          <a:extLst>
            <a:ext uri="{FF2B5EF4-FFF2-40B4-BE49-F238E27FC236}">
              <a16:creationId xmlns:a16="http://schemas.microsoft.com/office/drawing/2014/main" id="{EF972F70-01EE-4B9E-97C4-A322FE2EDED6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4" name="WordArt 1">
          <a:extLst>
            <a:ext uri="{FF2B5EF4-FFF2-40B4-BE49-F238E27FC236}">
              <a16:creationId xmlns:a16="http://schemas.microsoft.com/office/drawing/2014/main" id="{C51DA629-7B65-4BF2-936A-33CD619D52CF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5" name="WordArt 1">
          <a:extLst>
            <a:ext uri="{FF2B5EF4-FFF2-40B4-BE49-F238E27FC236}">
              <a16:creationId xmlns:a16="http://schemas.microsoft.com/office/drawing/2014/main" id="{6DB20023-7689-4CCC-A374-2958529F8E50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6" name="WordArt 1">
          <a:extLst>
            <a:ext uri="{FF2B5EF4-FFF2-40B4-BE49-F238E27FC236}">
              <a16:creationId xmlns:a16="http://schemas.microsoft.com/office/drawing/2014/main" id="{97DC6762-427A-4506-BEE9-35DBA97EB467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7" name="WordArt 1">
          <a:extLst>
            <a:ext uri="{FF2B5EF4-FFF2-40B4-BE49-F238E27FC236}">
              <a16:creationId xmlns:a16="http://schemas.microsoft.com/office/drawing/2014/main" id="{1E2C1B35-F8E4-40C5-B3D7-C3BB458084CD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8" name="WordArt 1">
          <a:extLst>
            <a:ext uri="{FF2B5EF4-FFF2-40B4-BE49-F238E27FC236}">
              <a16:creationId xmlns:a16="http://schemas.microsoft.com/office/drawing/2014/main" id="{A02D228B-96F3-4814-9B44-ACB5699EFFCE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9" name="WordArt 1">
          <a:extLst>
            <a:ext uri="{FF2B5EF4-FFF2-40B4-BE49-F238E27FC236}">
              <a16:creationId xmlns:a16="http://schemas.microsoft.com/office/drawing/2014/main" id="{B284F746-7A3D-41C8-B041-1774A4995F64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10" name="WordArt 1">
          <a:extLst>
            <a:ext uri="{FF2B5EF4-FFF2-40B4-BE49-F238E27FC236}">
              <a16:creationId xmlns:a16="http://schemas.microsoft.com/office/drawing/2014/main" id="{E89298D6-8761-4AA4-AB0A-2037EF53A773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11" name="WordArt 1">
          <a:extLst>
            <a:ext uri="{FF2B5EF4-FFF2-40B4-BE49-F238E27FC236}">
              <a16:creationId xmlns:a16="http://schemas.microsoft.com/office/drawing/2014/main" id="{444F1C51-E050-47C8-81F3-091723CB508C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12" name="WordArt 1">
          <a:extLst>
            <a:ext uri="{FF2B5EF4-FFF2-40B4-BE49-F238E27FC236}">
              <a16:creationId xmlns:a16="http://schemas.microsoft.com/office/drawing/2014/main" id="{71FD826F-DE51-4EC4-B642-F7F45399BA6A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13" name="WordArt 1">
          <a:extLst>
            <a:ext uri="{FF2B5EF4-FFF2-40B4-BE49-F238E27FC236}">
              <a16:creationId xmlns:a16="http://schemas.microsoft.com/office/drawing/2014/main" id="{F7D97876-AE35-471B-86FC-D3C8B6B18409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31</xdr:col>
      <xdr:colOff>0</xdr:colOff>
      <xdr:row>0</xdr:row>
      <xdr:rowOff>2241</xdr:rowOff>
    </xdr:from>
    <xdr:to>
      <xdr:col>31</xdr:col>
      <xdr:colOff>0</xdr:colOff>
      <xdr:row>0</xdr:row>
      <xdr:rowOff>2241</xdr:rowOff>
    </xdr:to>
    <xdr:sp macro="" textlink="">
      <xdr:nvSpPr>
        <xdr:cNvPr id="14" name="WordArt 1">
          <a:extLst>
            <a:ext uri="{FF2B5EF4-FFF2-40B4-BE49-F238E27FC236}">
              <a16:creationId xmlns:a16="http://schemas.microsoft.com/office/drawing/2014/main" id="{0225563B-774D-4A1C-97F3-79DE39354523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1923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0</xdr:row>
      <xdr:rowOff>2241</xdr:rowOff>
    </xdr:from>
    <xdr:to>
      <xdr:col>26</xdr:col>
      <xdr:colOff>0</xdr:colOff>
      <xdr:row>0</xdr:row>
      <xdr:rowOff>2241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3A709B2C-2718-41F1-9695-A5C6B717BA05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963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26</xdr:col>
      <xdr:colOff>0</xdr:colOff>
      <xdr:row>0</xdr:row>
      <xdr:rowOff>2241</xdr:rowOff>
    </xdr:from>
    <xdr:to>
      <xdr:col>26</xdr:col>
      <xdr:colOff>0</xdr:colOff>
      <xdr:row>0</xdr:row>
      <xdr:rowOff>2241</xdr:rowOff>
    </xdr:to>
    <xdr:sp macro="" textlink="">
      <xdr:nvSpPr>
        <xdr:cNvPr id="3" name="WordArt 1">
          <a:extLst>
            <a:ext uri="{FF2B5EF4-FFF2-40B4-BE49-F238E27FC236}">
              <a16:creationId xmlns:a16="http://schemas.microsoft.com/office/drawing/2014/main" id="{15E4C04E-EF78-4671-BCB7-E59589B811B6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963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26</xdr:col>
      <xdr:colOff>0</xdr:colOff>
      <xdr:row>0</xdr:row>
      <xdr:rowOff>2241</xdr:rowOff>
    </xdr:from>
    <xdr:to>
      <xdr:col>26</xdr:col>
      <xdr:colOff>0</xdr:colOff>
      <xdr:row>0</xdr:row>
      <xdr:rowOff>2241</xdr:rowOff>
    </xdr:to>
    <xdr:sp macro="" textlink="">
      <xdr:nvSpPr>
        <xdr:cNvPr id="4" name="WordArt 1">
          <a:extLst>
            <a:ext uri="{FF2B5EF4-FFF2-40B4-BE49-F238E27FC236}">
              <a16:creationId xmlns:a16="http://schemas.microsoft.com/office/drawing/2014/main" id="{7AA3E315-105D-4C71-B16E-52BEAE5E7EA3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963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499984740745262"/>
  </sheetPr>
  <dimension ref="A1:T85"/>
  <sheetViews>
    <sheetView showGridLines="0" view="pageBreakPreview" topLeftCell="A76" zoomScale="98" zoomScaleNormal="100" zoomScaleSheetLayoutView="98" workbookViewId="0">
      <selection activeCell="D11" sqref="D11"/>
    </sheetView>
  </sheetViews>
  <sheetFormatPr defaultColWidth="9.125" defaultRowHeight="23.25" customHeight="1"/>
  <cols>
    <col min="1" max="1" width="42.125" style="21" customWidth="1"/>
    <col min="2" max="2" width="8" style="22" customWidth="1"/>
    <col min="3" max="3" width="3.125" style="12" customWidth="1"/>
    <col min="4" max="4" width="13.125" style="12" customWidth="1"/>
    <col min="5" max="5" width="1.75" style="12" customWidth="1"/>
    <col min="6" max="6" width="14.375" style="12" customWidth="1"/>
    <col min="7" max="7" width="1.625" style="12" customWidth="1"/>
    <col min="8" max="8" width="13.375" style="12" customWidth="1"/>
    <col min="9" max="9" width="1.75" style="12" customWidth="1"/>
    <col min="10" max="10" width="14.625" style="12" customWidth="1"/>
    <col min="11" max="11" width="10.75" style="12" bestFit="1" customWidth="1"/>
    <col min="12" max="12" width="13.375" style="12" customWidth="1"/>
    <col min="13" max="13" width="1.75" style="12" customWidth="1"/>
    <col min="14" max="14" width="14.625" style="12" customWidth="1"/>
    <col min="15" max="15" width="2.125" style="12" customWidth="1"/>
    <col min="16" max="17" width="10.625" style="12" customWidth="1"/>
    <col min="18" max="18" width="26.375" style="12" customWidth="1"/>
    <col min="19" max="19" width="9.125" style="12" customWidth="1"/>
    <col min="20" max="20" width="26.375" style="12" customWidth="1"/>
    <col min="21" max="16384" width="9.125" style="12"/>
  </cols>
  <sheetData>
    <row r="1" spans="1:14" ht="23.25" customHeight="1">
      <c r="A1" s="14" t="s">
        <v>0</v>
      </c>
      <c r="B1" s="15"/>
      <c r="D1" s="16"/>
    </row>
    <row r="2" spans="1:14" ht="23.25" customHeight="1">
      <c r="A2" s="14" t="s">
        <v>65</v>
      </c>
      <c r="B2" s="15"/>
      <c r="D2" s="16"/>
    </row>
    <row r="3" spans="1:14" ht="23.25" customHeight="1">
      <c r="A3" s="14"/>
      <c r="B3" s="15"/>
      <c r="D3" s="16"/>
    </row>
    <row r="4" spans="1:14" ht="23.25" customHeight="1">
      <c r="A4" s="17"/>
      <c r="B4" s="18"/>
      <c r="C4" s="19"/>
      <c r="D4" s="371" t="s">
        <v>1</v>
      </c>
      <c r="E4" s="371"/>
      <c r="F4" s="371"/>
      <c r="G4" s="20"/>
      <c r="H4" s="371" t="s">
        <v>47</v>
      </c>
      <c r="I4" s="371"/>
      <c r="J4" s="371"/>
      <c r="L4" s="371" t="s">
        <v>47</v>
      </c>
      <c r="M4" s="371"/>
      <c r="N4" s="371"/>
    </row>
    <row r="5" spans="1:14" ht="23.25" customHeight="1">
      <c r="A5" s="14"/>
      <c r="B5" s="18"/>
      <c r="C5" s="2"/>
      <c r="D5" s="41" t="s">
        <v>121</v>
      </c>
      <c r="E5" s="2"/>
      <c r="F5" s="2" t="s">
        <v>40</v>
      </c>
      <c r="G5" s="2"/>
      <c r="H5" s="41" t="s">
        <v>121</v>
      </c>
      <c r="I5" s="2"/>
      <c r="J5" s="2" t="s">
        <v>40</v>
      </c>
      <c r="L5" s="41" t="s">
        <v>121</v>
      </c>
      <c r="M5" s="2"/>
      <c r="N5" s="2" t="s">
        <v>40</v>
      </c>
    </row>
    <row r="6" spans="1:14" ht="23.25" customHeight="1">
      <c r="A6" s="14" t="s">
        <v>21</v>
      </c>
      <c r="B6" s="18" t="s">
        <v>2</v>
      </c>
      <c r="C6" s="23"/>
      <c r="D6" s="23">
        <v>2559</v>
      </c>
      <c r="E6" s="23"/>
      <c r="F6" s="23">
        <v>2558</v>
      </c>
      <c r="G6" s="23"/>
      <c r="H6" s="23">
        <v>2559</v>
      </c>
      <c r="I6" s="23"/>
      <c r="J6" s="23">
        <v>2558</v>
      </c>
      <c r="L6" s="23">
        <v>2559</v>
      </c>
      <c r="M6" s="23"/>
      <c r="N6" s="23">
        <v>2558</v>
      </c>
    </row>
    <row r="7" spans="1:14" ht="23.25" customHeight="1">
      <c r="A7" s="17"/>
      <c r="B7" s="18"/>
      <c r="C7" s="2"/>
      <c r="D7" t="s">
        <v>91</v>
      </c>
      <c r="E7"/>
      <c r="F7"/>
      <c r="G7" s="2"/>
      <c r="H7" t="s">
        <v>91</v>
      </c>
      <c r="I7"/>
      <c r="J7"/>
      <c r="L7" t="s">
        <v>91</v>
      </c>
      <c r="M7"/>
      <c r="N7"/>
    </row>
    <row r="8" spans="1:14" ht="23.25" customHeight="1">
      <c r="A8" s="17"/>
      <c r="B8" s="18"/>
      <c r="C8" s="19"/>
      <c r="D8" s="370" t="s">
        <v>41</v>
      </c>
      <c r="E8" s="370"/>
      <c r="F8" s="370"/>
      <c r="G8" s="370"/>
      <c r="H8" s="370"/>
      <c r="I8" s="370"/>
      <c r="J8" s="370"/>
    </row>
    <row r="9" spans="1:14" ht="23.25" customHeight="1">
      <c r="A9" s="24" t="s">
        <v>3</v>
      </c>
      <c r="B9" s="18"/>
      <c r="C9" s="10"/>
      <c r="D9" s="10"/>
      <c r="E9" s="10"/>
      <c r="F9" s="10"/>
      <c r="G9" s="10"/>
      <c r="H9" s="10"/>
      <c r="I9" s="10"/>
      <c r="J9" s="10"/>
      <c r="L9" s="10"/>
      <c r="M9" s="10"/>
      <c r="N9" s="10"/>
    </row>
    <row r="10" spans="1:14" ht="23.25" customHeight="1">
      <c r="A10" s="25" t="s">
        <v>4</v>
      </c>
      <c r="B10" s="18"/>
      <c r="C10" s="10"/>
      <c r="E10" s="28"/>
      <c r="F10" s="74">
        <v>451595</v>
      </c>
      <c r="G10" s="45"/>
      <c r="H10" s="45">
        <f>ROUND(L10/1000,0)</f>
        <v>37392</v>
      </c>
      <c r="I10" s="45"/>
      <c r="J10" s="74">
        <v>62883</v>
      </c>
      <c r="L10" s="45">
        <v>37391989.109999992</v>
      </c>
      <c r="M10" s="45"/>
      <c r="N10" s="74">
        <v>62883</v>
      </c>
    </row>
    <row r="11" spans="1:14" ht="23.25" customHeight="1">
      <c r="A11" s="46" t="s">
        <v>105</v>
      </c>
      <c r="B11" s="18" t="s">
        <v>103</v>
      </c>
      <c r="C11" s="10"/>
      <c r="E11" s="28"/>
      <c r="F11" s="74">
        <v>109304</v>
      </c>
      <c r="G11" s="45"/>
      <c r="H11" s="45">
        <f t="shared" ref="H11:H17" si="0">ROUND(L11/1000,0)</f>
        <v>35774</v>
      </c>
      <c r="I11" s="45"/>
      <c r="J11" s="74">
        <v>45315</v>
      </c>
      <c r="L11" s="45">
        <v>35774154.589999996</v>
      </c>
      <c r="M11" s="45"/>
      <c r="N11" s="74">
        <v>45315</v>
      </c>
    </row>
    <row r="12" spans="1:14" ht="23.25" customHeight="1">
      <c r="A12" s="25" t="s">
        <v>48</v>
      </c>
      <c r="B12" s="18" t="s">
        <v>114</v>
      </c>
      <c r="C12" s="10"/>
      <c r="E12" s="28"/>
      <c r="F12" s="74">
        <v>260351</v>
      </c>
      <c r="G12" s="45"/>
      <c r="H12" s="45">
        <f t="shared" si="0"/>
        <v>130992</v>
      </c>
      <c r="I12" s="45"/>
      <c r="J12" s="74">
        <v>121585</v>
      </c>
      <c r="K12" s="40"/>
      <c r="L12" s="45">
        <v>130992035.66</v>
      </c>
      <c r="M12" s="45"/>
      <c r="N12" s="74">
        <v>121585</v>
      </c>
    </row>
    <row r="13" spans="1:14" ht="23.25" customHeight="1">
      <c r="A13" s="46" t="s">
        <v>84</v>
      </c>
      <c r="B13" s="18" t="s">
        <v>106</v>
      </c>
      <c r="C13" s="10"/>
      <c r="E13" s="28"/>
      <c r="F13" s="74">
        <v>34668</v>
      </c>
      <c r="G13" s="45"/>
      <c r="H13" s="45">
        <f t="shared" si="0"/>
        <v>22982</v>
      </c>
      <c r="I13" s="45"/>
      <c r="J13" s="74">
        <v>8459</v>
      </c>
      <c r="K13" s="40"/>
      <c r="L13" s="45">
        <f>82266027.16-L16</f>
        <v>22982077.159999996</v>
      </c>
      <c r="M13" s="45"/>
      <c r="N13" s="74">
        <v>8459</v>
      </c>
    </row>
    <row r="14" spans="1:14" ht="23.25" hidden="1" customHeight="1">
      <c r="A14" s="46" t="s">
        <v>120</v>
      </c>
      <c r="B14" s="18"/>
      <c r="C14" s="10"/>
      <c r="E14" s="28"/>
      <c r="F14" s="82"/>
      <c r="G14" s="45"/>
      <c r="H14" s="45">
        <f t="shared" si="0"/>
        <v>0</v>
      </c>
      <c r="I14" s="45"/>
      <c r="J14" s="74"/>
      <c r="K14" s="40"/>
      <c r="L14" s="45"/>
      <c r="M14" s="45"/>
      <c r="N14" s="74"/>
    </row>
    <row r="15" spans="1:14" ht="23.25" hidden="1" customHeight="1">
      <c r="A15" s="51" t="s">
        <v>117</v>
      </c>
      <c r="B15" s="18" t="s">
        <v>106</v>
      </c>
      <c r="C15" s="10"/>
      <c r="E15" s="28"/>
      <c r="F15" s="83" t="s">
        <v>139</v>
      </c>
      <c r="G15" s="45"/>
      <c r="H15" s="45">
        <f t="shared" si="0"/>
        <v>0</v>
      </c>
      <c r="I15" s="42"/>
      <c r="J15" s="83"/>
      <c r="K15" s="40"/>
      <c r="L15" s="45"/>
      <c r="M15" s="42"/>
      <c r="N15" s="83"/>
    </row>
    <row r="16" spans="1:14" ht="23.25" customHeight="1">
      <c r="A16" s="25" t="s">
        <v>140</v>
      </c>
      <c r="B16" s="18" t="s">
        <v>106</v>
      </c>
      <c r="C16" s="10"/>
      <c r="E16" s="28"/>
      <c r="F16" s="41" t="s">
        <v>22</v>
      </c>
      <c r="G16" s="45"/>
      <c r="H16" s="45">
        <f t="shared" si="0"/>
        <v>59284</v>
      </c>
      <c r="I16" s="42"/>
      <c r="J16" s="83">
        <v>18987</v>
      </c>
      <c r="K16" s="40"/>
      <c r="L16" s="45">
        <v>59283950</v>
      </c>
      <c r="M16" s="42"/>
      <c r="N16" s="83">
        <v>18987</v>
      </c>
    </row>
    <row r="17" spans="1:16" ht="23.25" customHeight="1">
      <c r="A17" s="25" t="s">
        <v>25</v>
      </c>
      <c r="B17" s="18"/>
      <c r="C17" s="10"/>
      <c r="D17" s="81"/>
      <c r="E17" s="28"/>
      <c r="F17" s="85">
        <v>511615</v>
      </c>
      <c r="G17" s="45"/>
      <c r="H17" s="85">
        <f t="shared" si="0"/>
        <v>211102</v>
      </c>
      <c r="I17" s="45"/>
      <c r="J17" s="85">
        <v>270498</v>
      </c>
      <c r="L17" s="84">
        <v>211101873.89000005</v>
      </c>
      <c r="M17" s="45"/>
      <c r="N17" s="85">
        <v>270498</v>
      </c>
    </row>
    <row r="18" spans="1:16" ht="23.25" customHeight="1">
      <c r="A18" s="17" t="s">
        <v>5</v>
      </c>
      <c r="B18" s="18"/>
      <c r="C18" s="4"/>
      <c r="D18" s="26">
        <f>SUM(D10:D17)</f>
        <v>0</v>
      </c>
      <c r="E18" s="4"/>
      <c r="F18" s="26">
        <f>SUM(F10:F17)</f>
        <v>1367533</v>
      </c>
      <c r="G18" s="4"/>
      <c r="H18" s="26">
        <f>SUM(H10:H17)</f>
        <v>497526</v>
      </c>
      <c r="I18" s="4"/>
      <c r="J18" s="26">
        <f>SUM(J10:J17)</f>
        <v>527727</v>
      </c>
      <c r="L18" s="26">
        <f>SUM(L10:L17)</f>
        <v>497526080.41000003</v>
      </c>
      <c r="M18" s="4"/>
      <c r="N18" s="26">
        <f>SUM(N10:N17)</f>
        <v>527727</v>
      </c>
    </row>
    <row r="19" spans="1:16" ht="23.25" customHeight="1">
      <c r="A19" s="17"/>
      <c r="B19" s="18"/>
      <c r="C19" s="10"/>
      <c r="D19" s="28"/>
      <c r="E19" s="28"/>
      <c r="F19" s="28"/>
      <c r="G19" s="28"/>
      <c r="H19" s="28"/>
      <c r="I19" s="28"/>
      <c r="J19" s="28"/>
      <c r="L19" s="28"/>
      <c r="M19" s="28"/>
      <c r="N19" s="28"/>
    </row>
    <row r="20" spans="1:16" ht="23.25" customHeight="1">
      <c r="A20" s="24" t="s">
        <v>6</v>
      </c>
      <c r="B20" s="18"/>
      <c r="C20" s="10"/>
      <c r="D20" s="28"/>
      <c r="E20" s="28"/>
      <c r="F20" s="28"/>
      <c r="G20" s="28"/>
      <c r="H20" s="28"/>
      <c r="I20" s="28"/>
      <c r="J20" s="28"/>
      <c r="L20" s="28"/>
      <c r="M20" s="28"/>
      <c r="N20" s="28"/>
    </row>
    <row r="21" spans="1:16" ht="23.25" customHeight="1">
      <c r="A21" s="25" t="s">
        <v>55</v>
      </c>
      <c r="B21" s="18" t="s">
        <v>110</v>
      </c>
      <c r="C21" s="11"/>
      <c r="D21" s="28"/>
      <c r="E21" s="28"/>
      <c r="F21" s="74">
        <v>23458</v>
      </c>
      <c r="G21" s="74"/>
      <c r="H21" s="74">
        <f t="shared" ref="H21:H28" si="1">ROUND(L21/1000,0)</f>
        <v>17550</v>
      </c>
      <c r="I21" s="74"/>
      <c r="J21" s="74">
        <v>17550</v>
      </c>
      <c r="L21" s="74">
        <v>17550000</v>
      </c>
      <c r="M21" s="74"/>
      <c r="N21" s="74">
        <v>17550</v>
      </c>
    </row>
    <row r="22" spans="1:16" ht="23.25" customHeight="1">
      <c r="A22" s="25" t="s">
        <v>56</v>
      </c>
      <c r="B22" s="18" t="s">
        <v>67</v>
      </c>
      <c r="C22" s="11"/>
      <c r="D22" s="42"/>
      <c r="E22" s="43"/>
      <c r="F22" s="74" t="s">
        <v>22</v>
      </c>
      <c r="G22" s="74"/>
      <c r="H22" s="74">
        <f t="shared" si="1"/>
        <v>444278</v>
      </c>
      <c r="I22" s="74"/>
      <c r="J22" s="74">
        <v>444278</v>
      </c>
      <c r="L22" s="74">
        <v>444277974</v>
      </c>
      <c r="M22" s="74"/>
      <c r="N22" s="74">
        <v>444278</v>
      </c>
    </row>
    <row r="23" spans="1:16" ht="23.25" hidden="1" customHeight="1">
      <c r="A23" s="25" t="s">
        <v>44</v>
      </c>
      <c r="B23" s="18"/>
      <c r="C23" s="11"/>
      <c r="D23" s="42"/>
      <c r="E23" s="43"/>
      <c r="F23" s="74"/>
      <c r="G23" s="74"/>
      <c r="H23" s="74">
        <f t="shared" si="1"/>
        <v>0</v>
      </c>
      <c r="I23" s="74"/>
      <c r="J23" s="74" t="s">
        <v>22</v>
      </c>
      <c r="L23" s="74"/>
      <c r="M23" s="74"/>
      <c r="N23" s="74" t="s">
        <v>22</v>
      </c>
    </row>
    <row r="24" spans="1:16" ht="23.25" customHeight="1">
      <c r="A24" s="46" t="s">
        <v>76</v>
      </c>
      <c r="B24" s="18"/>
      <c r="C24" s="11"/>
      <c r="D24" s="28"/>
      <c r="E24" s="28"/>
      <c r="F24" s="74">
        <v>94916</v>
      </c>
      <c r="G24" s="74"/>
      <c r="H24" s="74">
        <f t="shared" si="1"/>
        <v>5000</v>
      </c>
      <c r="I24" s="74"/>
      <c r="J24" s="74">
        <v>5000</v>
      </c>
      <c r="L24" s="74">
        <v>5000000</v>
      </c>
      <c r="M24" s="74"/>
      <c r="N24" s="74">
        <v>5000</v>
      </c>
    </row>
    <row r="25" spans="1:16" ht="23.25" customHeight="1">
      <c r="A25" s="27" t="s">
        <v>45</v>
      </c>
      <c r="B25" s="18" t="s">
        <v>104</v>
      </c>
      <c r="C25" s="28"/>
      <c r="D25" s="28"/>
      <c r="E25" s="28"/>
      <c r="F25" s="74">
        <v>1667550</v>
      </c>
      <c r="G25" s="74"/>
      <c r="H25" s="74">
        <f t="shared" si="1"/>
        <v>566138</v>
      </c>
      <c r="I25" s="74"/>
      <c r="J25" s="74">
        <v>540311</v>
      </c>
      <c r="L25" s="74">
        <v>566138401.56999993</v>
      </c>
      <c r="M25" s="74"/>
      <c r="N25" s="74">
        <v>540311</v>
      </c>
      <c r="P25" s="40"/>
    </row>
    <row r="26" spans="1:16" ht="23.25" customHeight="1">
      <c r="A26" s="3" t="s">
        <v>46</v>
      </c>
      <c r="B26" s="18"/>
      <c r="C26" s="28"/>
      <c r="D26" s="28"/>
      <c r="E26" s="28"/>
      <c r="F26" s="74">
        <v>8773</v>
      </c>
      <c r="G26" s="74"/>
      <c r="H26" s="74">
        <f t="shared" si="1"/>
        <v>2936</v>
      </c>
      <c r="I26" s="74"/>
      <c r="J26" s="74">
        <v>4070</v>
      </c>
      <c r="L26" s="74">
        <v>2935635.58</v>
      </c>
      <c r="M26" s="74"/>
      <c r="N26" s="74">
        <v>4070</v>
      </c>
    </row>
    <row r="27" spans="1:16" ht="23.25" customHeight="1">
      <c r="A27" s="46" t="s">
        <v>107</v>
      </c>
      <c r="B27" s="18"/>
      <c r="C27" s="28"/>
      <c r="D27" s="28"/>
      <c r="E27" s="28"/>
      <c r="F27" s="74">
        <v>19745</v>
      </c>
      <c r="G27" s="74"/>
      <c r="H27" s="74">
        <f t="shared" si="1"/>
        <v>0</v>
      </c>
      <c r="I27" s="74"/>
      <c r="J27" s="74" t="s">
        <v>22</v>
      </c>
      <c r="L27" s="74">
        <v>0</v>
      </c>
      <c r="M27" s="74"/>
      <c r="N27" s="74" t="s">
        <v>22</v>
      </c>
    </row>
    <row r="28" spans="1:16" ht="23.25" customHeight="1">
      <c r="A28" s="27" t="s">
        <v>7</v>
      </c>
      <c r="B28" s="18" t="s">
        <v>115</v>
      </c>
      <c r="C28" s="28"/>
      <c r="D28" s="29"/>
      <c r="E28" s="28"/>
      <c r="F28" s="85">
        <v>5759</v>
      </c>
      <c r="G28" s="74"/>
      <c r="H28" s="85">
        <f t="shared" si="1"/>
        <v>3805</v>
      </c>
      <c r="I28" s="74"/>
      <c r="J28" s="85">
        <v>3529</v>
      </c>
      <c r="L28" s="85">
        <v>3805079.8899999997</v>
      </c>
      <c r="M28" s="74"/>
      <c r="N28" s="85">
        <v>3529</v>
      </c>
    </row>
    <row r="29" spans="1:16" ht="23.25" customHeight="1">
      <c r="A29" s="17" t="s">
        <v>8</v>
      </c>
      <c r="B29" s="18"/>
      <c r="C29" s="4"/>
      <c r="D29" s="26">
        <f>SUM(D21:D28)</f>
        <v>0</v>
      </c>
      <c r="E29" s="4"/>
      <c r="F29" s="26">
        <f>SUM(F21:F28)</f>
        <v>1820201</v>
      </c>
      <c r="G29" s="4"/>
      <c r="H29" s="26">
        <f>SUM(H21:H28)</f>
        <v>1039707</v>
      </c>
      <c r="I29" s="4"/>
      <c r="J29" s="26">
        <f>SUM(J21:J28)</f>
        <v>1014738</v>
      </c>
      <c r="L29" s="26">
        <f>SUM(L21:L28)</f>
        <v>1039707091.04</v>
      </c>
      <c r="M29" s="4"/>
      <c r="N29" s="26">
        <f>SUM(N21:N28)</f>
        <v>1014738</v>
      </c>
    </row>
    <row r="30" spans="1:16" ht="23.25" customHeight="1">
      <c r="A30" s="25"/>
      <c r="B30" s="18"/>
      <c r="C30" s="10"/>
      <c r="D30" s="4"/>
      <c r="E30" s="4"/>
      <c r="F30" s="4"/>
      <c r="G30" s="4"/>
    </row>
    <row r="31" spans="1:16" ht="23.25" customHeight="1" thickBot="1">
      <c r="A31" s="17" t="s">
        <v>9</v>
      </c>
      <c r="B31" s="18"/>
      <c r="C31" s="4"/>
      <c r="D31" s="30">
        <f>SUM(D18+D29)</f>
        <v>0</v>
      </c>
      <c r="E31" s="4"/>
      <c r="F31" s="30">
        <f>SUM(F18+F29)</f>
        <v>3187734</v>
      </c>
      <c r="G31" s="4"/>
      <c r="H31" s="30">
        <f>SUM(H18+H29)</f>
        <v>1537233</v>
      </c>
      <c r="I31" s="4"/>
      <c r="J31" s="30">
        <f>SUM(J18+J29)</f>
        <v>1542465</v>
      </c>
      <c r="L31" s="30">
        <f>SUM(L18+L29)</f>
        <v>1537233171.45</v>
      </c>
      <c r="M31" s="4"/>
      <c r="N31" s="30">
        <f>SUM(N18+N29)</f>
        <v>1542465</v>
      </c>
    </row>
    <row r="32" spans="1:16" ht="23.25" customHeight="1" thickTop="1">
      <c r="D32" s="40"/>
      <c r="F32" s="40"/>
      <c r="H32" s="40"/>
      <c r="J32" s="40"/>
      <c r="L32" s="40"/>
      <c r="N32" s="40"/>
    </row>
    <row r="33" spans="1:14" ht="23.25" customHeight="1">
      <c r="A33" s="14" t="s">
        <v>0</v>
      </c>
    </row>
    <row r="34" spans="1:14" ht="23.25" customHeight="1">
      <c r="A34" s="14" t="s">
        <v>65</v>
      </c>
    </row>
    <row r="35" spans="1:14" ht="23.25" customHeight="1">
      <c r="A35" s="14"/>
    </row>
    <row r="36" spans="1:14" ht="23.25" customHeight="1">
      <c r="A36" s="17"/>
      <c r="B36" s="18"/>
      <c r="C36" s="19"/>
      <c r="D36" s="371" t="s">
        <v>1</v>
      </c>
      <c r="E36" s="371"/>
      <c r="F36" s="371"/>
      <c r="G36" s="20"/>
      <c r="H36" s="371" t="s">
        <v>47</v>
      </c>
      <c r="I36" s="371"/>
      <c r="J36" s="371"/>
      <c r="L36" s="371" t="s">
        <v>47</v>
      </c>
      <c r="M36" s="371"/>
      <c r="N36" s="371"/>
    </row>
    <row r="37" spans="1:14" ht="23.25" customHeight="1">
      <c r="A37" s="12"/>
      <c r="B37" s="12"/>
      <c r="D37" s="41" t="s">
        <v>121</v>
      </c>
      <c r="E37" s="2"/>
      <c r="F37" s="2" t="s">
        <v>40</v>
      </c>
      <c r="G37" s="2"/>
      <c r="H37" s="41" t="s">
        <v>121</v>
      </c>
      <c r="I37" s="2"/>
      <c r="J37" s="2" t="s">
        <v>40</v>
      </c>
      <c r="L37" s="41" t="s">
        <v>121</v>
      </c>
      <c r="M37" s="2"/>
      <c r="N37" s="2" t="s">
        <v>40</v>
      </c>
    </row>
    <row r="38" spans="1:14" ht="23.25" customHeight="1">
      <c r="A38" s="14" t="s">
        <v>97</v>
      </c>
      <c r="B38" s="18" t="s">
        <v>2</v>
      </c>
      <c r="C38" s="2"/>
      <c r="D38" s="23">
        <v>2559</v>
      </c>
      <c r="E38" s="23"/>
      <c r="F38" s="23">
        <v>2558</v>
      </c>
      <c r="G38" s="23"/>
      <c r="H38" s="23">
        <v>2559</v>
      </c>
      <c r="I38" s="23"/>
      <c r="J38" s="23">
        <v>2558</v>
      </c>
      <c r="L38" s="23">
        <v>2559</v>
      </c>
      <c r="M38" s="23"/>
      <c r="N38" s="23">
        <v>2558</v>
      </c>
    </row>
    <row r="39" spans="1:14" ht="23.25" customHeight="1">
      <c r="C39" s="2"/>
      <c r="D39" s="41" t="s">
        <v>91</v>
      </c>
      <c r="E39" s="2"/>
      <c r="F39" s="41"/>
      <c r="G39" s="2"/>
      <c r="H39" s="41" t="s">
        <v>91</v>
      </c>
      <c r="I39" s="2"/>
      <c r="J39" s="41"/>
      <c r="L39" s="41" t="s">
        <v>91</v>
      </c>
      <c r="M39" s="2"/>
      <c r="N39" s="41"/>
    </row>
    <row r="40" spans="1:14" ht="23.25" customHeight="1">
      <c r="A40" s="17"/>
      <c r="B40" s="18"/>
      <c r="C40" s="19"/>
      <c r="D40" s="370" t="s">
        <v>41</v>
      </c>
      <c r="E40" s="370"/>
      <c r="F40" s="370"/>
      <c r="G40" s="370"/>
      <c r="H40" s="370"/>
      <c r="I40" s="370"/>
      <c r="J40" s="370"/>
      <c r="L40" s="13"/>
      <c r="M40" s="13"/>
      <c r="N40" s="13"/>
    </row>
    <row r="41" spans="1:14" ht="23.25" customHeight="1">
      <c r="A41" s="24" t="s">
        <v>10</v>
      </c>
      <c r="B41" s="18"/>
      <c r="C41" s="10"/>
      <c r="D41" s="10"/>
      <c r="E41" s="10"/>
      <c r="F41" s="10"/>
      <c r="G41" s="10"/>
      <c r="H41" s="10"/>
      <c r="I41" s="10"/>
      <c r="J41" s="10"/>
      <c r="L41" s="10"/>
      <c r="M41" s="10"/>
      <c r="N41" s="10"/>
    </row>
    <row r="42" spans="1:14" ht="23.25" hidden="1" customHeight="1">
      <c r="A42" s="25" t="s">
        <v>51</v>
      </c>
      <c r="B42" s="18"/>
      <c r="C42" s="10"/>
      <c r="D42" s="10"/>
      <c r="E42" s="10"/>
      <c r="F42" s="10"/>
      <c r="G42" s="10"/>
      <c r="H42" s="10"/>
      <c r="I42" s="10"/>
      <c r="J42" s="10"/>
      <c r="L42" s="10"/>
      <c r="M42" s="10"/>
      <c r="N42" s="10"/>
    </row>
    <row r="43" spans="1:14" ht="23.25" customHeight="1">
      <c r="A43" s="25" t="s">
        <v>141</v>
      </c>
      <c r="B43" s="18" t="s">
        <v>111</v>
      </c>
      <c r="C43" s="10"/>
      <c r="D43" s="28"/>
      <c r="E43" s="28"/>
      <c r="F43" s="86">
        <v>179000</v>
      </c>
      <c r="G43" s="28"/>
      <c r="H43" s="43">
        <f t="shared" ref="H43:H49" si="2">ROUND(L43/1000,0)</f>
        <v>0</v>
      </c>
      <c r="I43" s="43"/>
      <c r="J43" s="86" t="s">
        <v>22</v>
      </c>
      <c r="L43" s="43"/>
      <c r="M43" s="43"/>
      <c r="N43" s="86" t="s">
        <v>22</v>
      </c>
    </row>
    <row r="44" spans="1:14" ht="23.25" customHeight="1">
      <c r="A44" s="25" t="s">
        <v>49</v>
      </c>
      <c r="B44" s="18" t="s">
        <v>112</v>
      </c>
      <c r="C44" s="10"/>
      <c r="D44" s="28"/>
      <c r="E44" s="28"/>
      <c r="F44" s="8">
        <v>184853</v>
      </c>
      <c r="G44" s="28"/>
      <c r="H44" s="28">
        <f t="shared" si="2"/>
        <v>81156</v>
      </c>
      <c r="I44" s="28"/>
      <c r="J44" s="8">
        <v>61091</v>
      </c>
      <c r="L44" s="28">
        <v>81156478.223560005</v>
      </c>
      <c r="M44" s="28"/>
      <c r="N44" s="8">
        <v>61091</v>
      </c>
    </row>
    <row r="45" spans="1:14" ht="23.25" customHeight="1">
      <c r="A45" s="46" t="s">
        <v>85</v>
      </c>
      <c r="B45" s="18" t="s">
        <v>106</v>
      </c>
      <c r="C45" s="10"/>
      <c r="D45" s="28"/>
      <c r="E45" s="28"/>
      <c r="F45" s="8">
        <v>164554</v>
      </c>
      <c r="G45" s="28"/>
      <c r="H45" s="28">
        <f t="shared" si="2"/>
        <v>75441</v>
      </c>
      <c r="I45" s="28"/>
      <c r="J45" s="8">
        <v>66385</v>
      </c>
      <c r="L45" s="28">
        <v>75440810.246440008</v>
      </c>
      <c r="M45" s="28"/>
      <c r="N45" s="8">
        <v>66385</v>
      </c>
    </row>
    <row r="46" spans="1:14" ht="23.25" customHeight="1">
      <c r="A46" s="25" t="s">
        <v>86</v>
      </c>
      <c r="B46" s="18"/>
      <c r="C46" s="10"/>
      <c r="D46" s="28"/>
      <c r="E46" s="28"/>
      <c r="F46" s="3"/>
      <c r="G46" s="28"/>
      <c r="H46" s="28">
        <f t="shared" si="2"/>
        <v>0</v>
      </c>
      <c r="I46" s="28"/>
      <c r="J46" s="8"/>
      <c r="L46" s="28"/>
      <c r="M46" s="28"/>
      <c r="N46" s="8"/>
    </row>
    <row r="47" spans="1:14" ht="23.25" customHeight="1">
      <c r="A47" s="25" t="s">
        <v>87</v>
      </c>
      <c r="B47" s="18" t="s">
        <v>111</v>
      </c>
      <c r="C47" s="10"/>
      <c r="D47" s="28"/>
      <c r="E47" s="28"/>
      <c r="F47" s="8">
        <v>25707</v>
      </c>
      <c r="G47" s="28"/>
      <c r="H47" s="28">
        <f t="shared" si="2"/>
        <v>0</v>
      </c>
      <c r="I47" s="28"/>
      <c r="J47" s="8">
        <v>3000</v>
      </c>
      <c r="L47" s="28">
        <v>0</v>
      </c>
      <c r="M47" s="28"/>
      <c r="N47" s="8">
        <v>3000</v>
      </c>
    </row>
    <row r="48" spans="1:14" ht="23.25" customHeight="1">
      <c r="A48" s="25" t="s">
        <v>61</v>
      </c>
      <c r="B48" s="18"/>
      <c r="C48" s="10"/>
      <c r="D48" s="28"/>
      <c r="E48" s="28"/>
      <c r="F48" s="3"/>
      <c r="G48" s="28"/>
      <c r="H48" s="28">
        <f t="shared" si="2"/>
        <v>0</v>
      </c>
      <c r="I48" s="28"/>
      <c r="J48" s="3"/>
      <c r="L48" s="28"/>
      <c r="M48" s="28"/>
      <c r="N48" s="3"/>
    </row>
    <row r="49" spans="1:14" ht="23.25" customHeight="1">
      <c r="A49" s="25" t="s">
        <v>62</v>
      </c>
      <c r="B49" s="18"/>
      <c r="C49" s="10"/>
      <c r="D49" s="28"/>
      <c r="E49" s="28"/>
      <c r="F49" s="8">
        <v>31854</v>
      </c>
      <c r="G49" s="28"/>
      <c r="H49" s="28">
        <f t="shared" si="2"/>
        <v>2086</v>
      </c>
      <c r="I49" s="28"/>
      <c r="J49" s="8">
        <v>1419</v>
      </c>
      <c r="L49" s="28">
        <v>2086019.8400000003</v>
      </c>
      <c r="M49" s="28"/>
      <c r="N49" s="8">
        <v>1419</v>
      </c>
    </row>
    <row r="50" spans="1:14" ht="23.25" customHeight="1">
      <c r="A50" s="25" t="s">
        <v>42</v>
      </c>
      <c r="B50" s="18"/>
      <c r="C50" s="10"/>
      <c r="D50" s="29"/>
      <c r="E50" s="28"/>
      <c r="F50" s="9">
        <v>16409</v>
      </c>
      <c r="G50" s="28"/>
      <c r="H50" s="87">
        <v>0</v>
      </c>
      <c r="I50" s="3"/>
      <c r="J50" s="88" t="s">
        <v>22</v>
      </c>
      <c r="L50" s="87" t="s">
        <v>22</v>
      </c>
      <c r="M50" s="3"/>
      <c r="N50" s="88" t="s">
        <v>22</v>
      </c>
    </row>
    <row r="51" spans="1:14" ht="23.25" customHeight="1">
      <c r="A51" s="17" t="s">
        <v>11</v>
      </c>
      <c r="B51" s="18"/>
      <c r="C51" s="4"/>
      <c r="D51" s="26">
        <f>SUM(D43:D50)</f>
        <v>0</v>
      </c>
      <c r="E51" s="4"/>
      <c r="F51" s="26">
        <f>SUM(F43:F50)</f>
        <v>602377</v>
      </c>
      <c r="G51" s="4"/>
      <c r="H51" s="26">
        <f>SUM(H42:H50)</f>
        <v>158683</v>
      </c>
      <c r="I51" s="4"/>
      <c r="J51" s="26">
        <f>SUM(J42:J50)</f>
        <v>131895</v>
      </c>
      <c r="L51" s="26">
        <f>SUM(L42:L50)</f>
        <v>158683308.31000003</v>
      </c>
      <c r="M51" s="4"/>
      <c r="N51" s="26">
        <f>SUM(N42:N50)</f>
        <v>131895</v>
      </c>
    </row>
    <row r="52" spans="1:14" ht="23.25" customHeight="1">
      <c r="A52" s="17"/>
      <c r="B52" s="18"/>
      <c r="C52" s="10"/>
      <c r="D52" s="28"/>
      <c r="E52" s="28"/>
      <c r="F52" s="28"/>
      <c r="G52" s="28"/>
      <c r="H52" s="28"/>
      <c r="I52" s="28"/>
      <c r="J52" s="28"/>
      <c r="L52" s="28"/>
      <c r="M52" s="28"/>
      <c r="N52" s="28"/>
    </row>
    <row r="53" spans="1:14" ht="23.25" customHeight="1">
      <c r="A53" s="24" t="s">
        <v>12</v>
      </c>
      <c r="B53" s="18"/>
      <c r="C53" s="10"/>
      <c r="D53" s="28"/>
      <c r="E53" s="28"/>
      <c r="F53" s="28"/>
      <c r="G53" s="28"/>
    </row>
    <row r="54" spans="1:14" ht="23.25" customHeight="1">
      <c r="A54" s="25" t="s">
        <v>32</v>
      </c>
      <c r="B54" s="18" t="s">
        <v>111</v>
      </c>
      <c r="C54" s="10"/>
      <c r="D54" s="28"/>
      <c r="E54" s="28"/>
      <c r="F54" s="82" t="s">
        <v>22</v>
      </c>
      <c r="G54" s="45"/>
      <c r="H54" s="42">
        <f>0+(ROUND(L54/1000,0))</f>
        <v>0</v>
      </c>
      <c r="I54" s="45"/>
      <c r="J54" s="82" t="s">
        <v>22</v>
      </c>
      <c r="L54" s="42">
        <v>0</v>
      </c>
      <c r="M54" s="45"/>
      <c r="N54" s="82" t="s">
        <v>22</v>
      </c>
    </row>
    <row r="55" spans="1:14" ht="23.25" customHeight="1">
      <c r="A55" s="25" t="s">
        <v>33</v>
      </c>
      <c r="B55" s="18"/>
      <c r="C55" s="10"/>
      <c r="D55" s="28"/>
      <c r="E55" s="28"/>
      <c r="F55" s="74">
        <v>53072</v>
      </c>
      <c r="G55" s="45"/>
      <c r="H55" s="45">
        <f>0+(ROUND(L55/1000,0))</f>
        <v>5594</v>
      </c>
      <c r="I55" s="45"/>
      <c r="J55" s="74">
        <v>3939</v>
      </c>
      <c r="L55" s="45">
        <v>5593901.4199999999</v>
      </c>
      <c r="M55" s="45"/>
      <c r="N55" s="74">
        <v>3939</v>
      </c>
    </row>
    <row r="56" spans="1:14" ht="23.25" customHeight="1">
      <c r="A56" s="46" t="s">
        <v>108</v>
      </c>
      <c r="B56" s="18"/>
      <c r="C56" s="10"/>
      <c r="D56" s="28"/>
      <c r="E56" s="28"/>
      <c r="F56" s="74">
        <v>60386</v>
      </c>
      <c r="G56" s="45"/>
      <c r="H56" s="91">
        <f>0+(ROUND(L56/1000,0))+1</f>
        <v>27600</v>
      </c>
      <c r="I56" s="45"/>
      <c r="J56" s="74">
        <v>27036</v>
      </c>
      <c r="L56" s="45">
        <v>27599318</v>
      </c>
      <c r="M56" s="45"/>
      <c r="N56" s="74">
        <v>27036</v>
      </c>
    </row>
    <row r="57" spans="1:14" ht="23.25" customHeight="1">
      <c r="A57" s="46" t="s">
        <v>92</v>
      </c>
      <c r="B57" s="18"/>
      <c r="C57" s="10"/>
      <c r="D57" s="29"/>
      <c r="E57" s="28"/>
      <c r="F57" s="85">
        <v>109530</v>
      </c>
      <c r="G57" s="45"/>
      <c r="H57" s="84">
        <f>0+(ROUND(L57/1000,0))</f>
        <v>61974</v>
      </c>
      <c r="I57" s="45"/>
      <c r="J57" s="85">
        <v>64381</v>
      </c>
      <c r="L57" s="84">
        <v>61974174</v>
      </c>
      <c r="M57" s="45"/>
      <c r="N57" s="85">
        <v>64381</v>
      </c>
    </row>
    <row r="58" spans="1:14" ht="23.25" customHeight="1">
      <c r="A58" s="17" t="s">
        <v>13</v>
      </c>
      <c r="B58" s="18"/>
      <c r="C58" s="4"/>
      <c r="D58" s="26">
        <f>SUM(D54:D57)</f>
        <v>0</v>
      </c>
      <c r="E58" s="4"/>
      <c r="F58" s="26">
        <f>SUM(F54:F57)</f>
        <v>222988</v>
      </c>
      <c r="G58" s="4"/>
      <c r="H58" s="26">
        <f>SUM(H54:H57)</f>
        <v>95168</v>
      </c>
      <c r="I58" s="4"/>
      <c r="J58" s="26">
        <f>SUM(J54:J57)</f>
        <v>95356</v>
      </c>
      <c r="L58" s="26">
        <f>SUM(L54:L57)</f>
        <v>95167393.420000002</v>
      </c>
      <c r="M58" s="4"/>
      <c r="N58" s="26">
        <f>SUM(N54:N57)</f>
        <v>95356</v>
      </c>
    </row>
    <row r="59" spans="1:14" ht="23.25" customHeight="1">
      <c r="A59" s="17" t="s">
        <v>14</v>
      </c>
      <c r="B59" s="18"/>
      <c r="C59" s="4"/>
      <c r="D59" s="26">
        <f>SUM(D51+D58)</f>
        <v>0</v>
      </c>
      <c r="E59" s="4"/>
      <c r="F59" s="26">
        <f>SUM(F51+F58)</f>
        <v>825365</v>
      </c>
      <c r="G59" s="4"/>
      <c r="H59" s="26">
        <f>SUM(H51+H58)</f>
        <v>253851</v>
      </c>
      <c r="I59" s="4"/>
      <c r="J59" s="26">
        <f>SUM(J51+J58)</f>
        <v>227251</v>
      </c>
      <c r="L59" s="26">
        <f>SUM(L51+L58)</f>
        <v>253850701.73000002</v>
      </c>
      <c r="M59" s="4"/>
      <c r="N59" s="26">
        <f>SUM(N51+N58)</f>
        <v>227251</v>
      </c>
    </row>
    <row r="61" spans="1:14" ht="23.25" customHeight="1">
      <c r="A61" s="14" t="s">
        <v>0</v>
      </c>
    </row>
    <row r="62" spans="1:14" ht="23.25" customHeight="1">
      <c r="A62" s="14" t="s">
        <v>65</v>
      </c>
    </row>
    <row r="63" spans="1:14" ht="23.25" customHeight="1">
      <c r="A63" s="14"/>
    </row>
    <row r="64" spans="1:14" ht="23.25" customHeight="1">
      <c r="A64" s="17"/>
      <c r="B64" s="18"/>
      <c r="C64" s="19"/>
      <c r="D64" s="371" t="s">
        <v>1</v>
      </c>
      <c r="E64" s="371"/>
      <c r="F64" s="371"/>
      <c r="G64" s="20"/>
      <c r="H64" s="371" t="s">
        <v>47</v>
      </c>
      <c r="I64" s="371"/>
      <c r="J64" s="371"/>
      <c r="L64" s="371" t="s">
        <v>47</v>
      </c>
      <c r="M64" s="371"/>
      <c r="N64" s="371"/>
    </row>
    <row r="65" spans="1:20" ht="23.25" customHeight="1">
      <c r="A65" s="12"/>
      <c r="B65" s="18"/>
      <c r="C65" s="2"/>
      <c r="D65" s="41" t="s">
        <v>121</v>
      </c>
      <c r="E65" s="2"/>
      <c r="F65" s="2" t="s">
        <v>40</v>
      </c>
      <c r="G65" s="2"/>
      <c r="H65" s="41" t="s">
        <v>121</v>
      </c>
      <c r="I65" s="2"/>
      <c r="J65" s="2" t="s">
        <v>40</v>
      </c>
      <c r="L65" s="41" t="s">
        <v>121</v>
      </c>
      <c r="M65" s="2"/>
      <c r="N65" s="2" t="s">
        <v>40</v>
      </c>
    </row>
    <row r="66" spans="1:20" ht="23.25" customHeight="1">
      <c r="A66" s="14" t="s">
        <v>97</v>
      </c>
      <c r="B66" s="18" t="s">
        <v>2</v>
      </c>
      <c r="C66" s="23"/>
      <c r="D66" s="23">
        <v>2559</v>
      </c>
      <c r="E66" s="23"/>
      <c r="F66" s="23">
        <v>2558</v>
      </c>
      <c r="G66" s="23"/>
      <c r="H66" s="23">
        <v>2559</v>
      </c>
      <c r="I66" s="23"/>
      <c r="J66" s="23">
        <v>2558</v>
      </c>
      <c r="L66" s="23">
        <v>2559</v>
      </c>
      <c r="M66" s="23"/>
      <c r="N66" s="23">
        <v>2558</v>
      </c>
    </row>
    <row r="67" spans="1:20" ht="23.25" customHeight="1">
      <c r="A67" s="12"/>
      <c r="B67" s="21"/>
      <c r="C67" s="2"/>
      <c r="D67" s="41" t="s">
        <v>91</v>
      </c>
      <c r="E67" s="2"/>
      <c r="F67" s="41"/>
      <c r="G67" s="2"/>
      <c r="H67" s="41" t="s">
        <v>91</v>
      </c>
      <c r="I67" s="2"/>
      <c r="J67" s="41"/>
      <c r="L67" s="41" t="s">
        <v>91</v>
      </c>
      <c r="M67" s="2"/>
      <c r="N67" s="41"/>
    </row>
    <row r="68" spans="1:20" ht="23.25" customHeight="1">
      <c r="A68" s="17"/>
      <c r="B68" s="18"/>
      <c r="C68" s="19"/>
      <c r="D68" s="370" t="s">
        <v>41</v>
      </c>
      <c r="E68" s="370"/>
      <c r="F68" s="370"/>
      <c r="G68" s="370"/>
      <c r="H68" s="370"/>
      <c r="I68" s="370"/>
      <c r="J68" s="370"/>
      <c r="L68" s="13"/>
      <c r="M68" s="13"/>
      <c r="N68" s="13"/>
    </row>
    <row r="69" spans="1:20" ht="23.25" customHeight="1">
      <c r="A69" s="24" t="s">
        <v>98</v>
      </c>
      <c r="B69" s="18"/>
      <c r="C69" s="31"/>
      <c r="D69" s="31"/>
      <c r="E69" s="31"/>
      <c r="F69" s="31"/>
      <c r="G69" s="31"/>
      <c r="H69" s="31"/>
      <c r="I69" s="31"/>
      <c r="J69" s="31"/>
      <c r="L69" s="31"/>
      <c r="M69" s="31"/>
      <c r="N69" s="31"/>
    </row>
    <row r="70" spans="1:20" ht="23.25" customHeight="1">
      <c r="A70" s="27" t="s">
        <v>34</v>
      </c>
      <c r="B70" s="18"/>
    </row>
    <row r="71" spans="1:20" ht="23.25" customHeight="1" thickBot="1">
      <c r="A71" s="25" t="s">
        <v>35</v>
      </c>
      <c r="B71" s="18"/>
      <c r="C71" s="31"/>
      <c r="D71" s="52">
        <v>270000</v>
      </c>
      <c r="E71" s="34"/>
      <c r="F71" s="52">
        <v>270000</v>
      </c>
      <c r="G71" s="34"/>
      <c r="H71" s="52">
        <v>270000</v>
      </c>
      <c r="I71" s="34"/>
      <c r="J71" s="52">
        <v>270000</v>
      </c>
      <c r="L71" s="52">
        <v>270000</v>
      </c>
      <c r="M71" s="34"/>
      <c r="N71" s="52">
        <v>270000</v>
      </c>
      <c r="P71" s="13"/>
      <c r="Q71" s="13"/>
      <c r="R71" s="13"/>
      <c r="S71" s="13"/>
      <c r="T71" s="13"/>
    </row>
    <row r="72" spans="1:20" ht="23.25" customHeight="1" thickTop="1">
      <c r="A72" s="25" t="s">
        <v>43</v>
      </c>
      <c r="B72" s="18"/>
      <c r="C72" s="31"/>
      <c r="D72" s="34">
        <v>269999</v>
      </c>
      <c r="E72" s="34"/>
      <c r="F72" s="34">
        <v>269999</v>
      </c>
      <c r="G72" s="34"/>
      <c r="H72" s="34">
        <v>269999</v>
      </c>
      <c r="I72" s="34"/>
      <c r="J72" s="34">
        <v>269999</v>
      </c>
      <c r="L72" s="34">
        <v>269999</v>
      </c>
      <c r="M72" s="34"/>
      <c r="N72" s="34">
        <v>269999</v>
      </c>
      <c r="P72" s="13"/>
      <c r="Q72" s="13"/>
      <c r="R72" s="13"/>
      <c r="S72" s="13"/>
      <c r="T72" s="13"/>
    </row>
    <row r="73" spans="1:20" ht="23.25" customHeight="1">
      <c r="A73" s="46" t="s">
        <v>77</v>
      </c>
      <c r="B73" s="18"/>
      <c r="C73" s="31"/>
      <c r="D73" s="34"/>
      <c r="E73" s="34"/>
      <c r="F73" s="34"/>
      <c r="G73" s="34"/>
      <c r="H73" s="34"/>
      <c r="I73" s="34"/>
      <c r="J73" s="34"/>
      <c r="L73" s="34"/>
      <c r="M73" s="34"/>
      <c r="N73" s="34"/>
      <c r="P73" s="13"/>
      <c r="Q73" s="13"/>
      <c r="R73" s="13"/>
      <c r="S73" s="13"/>
      <c r="T73" s="13"/>
    </row>
    <row r="74" spans="1:20" ht="23.25" customHeight="1">
      <c r="A74" s="46" t="s">
        <v>78</v>
      </c>
      <c r="B74" s="18"/>
      <c r="C74" s="31"/>
      <c r="D74" s="34">
        <v>270000</v>
      </c>
      <c r="E74" s="34"/>
      <c r="F74" s="34">
        <v>270000</v>
      </c>
      <c r="G74" s="34"/>
      <c r="H74" s="34">
        <v>270000</v>
      </c>
      <c r="I74" s="34"/>
      <c r="J74" s="34">
        <v>270000</v>
      </c>
      <c r="L74" s="34">
        <v>270000</v>
      </c>
      <c r="M74" s="34"/>
      <c r="N74" s="34">
        <v>270000</v>
      </c>
      <c r="P74" s="13"/>
      <c r="Q74" s="13"/>
      <c r="R74" s="13"/>
      <c r="S74" s="13"/>
      <c r="T74" s="13"/>
    </row>
    <row r="75" spans="1:20" ht="23.25" customHeight="1">
      <c r="A75" s="27" t="s">
        <v>53</v>
      </c>
      <c r="B75" s="18"/>
      <c r="C75" s="31"/>
      <c r="D75" s="34"/>
      <c r="E75" s="34"/>
      <c r="F75" s="34"/>
      <c r="G75" s="34"/>
      <c r="H75" s="34"/>
      <c r="I75" s="34"/>
      <c r="J75" s="34"/>
      <c r="L75" s="34"/>
      <c r="M75" s="34"/>
      <c r="N75" s="34"/>
      <c r="P75" s="13"/>
      <c r="Q75" s="13"/>
      <c r="R75" s="13"/>
      <c r="S75" s="13"/>
      <c r="T75" s="13"/>
    </row>
    <row r="76" spans="1:20" ht="23.25" customHeight="1">
      <c r="A76" s="27" t="s">
        <v>63</v>
      </c>
      <c r="B76" s="18"/>
      <c r="C76" s="31"/>
      <c r="D76" s="34"/>
      <c r="E76" s="34"/>
      <c r="F76" s="34"/>
      <c r="G76" s="34"/>
      <c r="H76" s="34"/>
      <c r="I76" s="34"/>
      <c r="J76" s="34"/>
      <c r="L76" s="34"/>
      <c r="M76" s="34"/>
      <c r="N76" s="34"/>
      <c r="P76" s="13"/>
      <c r="Q76" s="13"/>
      <c r="R76" s="13"/>
      <c r="S76" s="13"/>
      <c r="T76" s="13"/>
    </row>
    <row r="77" spans="1:20" ht="23.25" customHeight="1">
      <c r="A77" s="27" t="s">
        <v>64</v>
      </c>
      <c r="B77" s="18"/>
      <c r="C77" s="32"/>
      <c r="D77" s="34">
        <v>27000</v>
      </c>
      <c r="E77" s="34"/>
      <c r="F77" s="34">
        <v>27000</v>
      </c>
      <c r="G77" s="34"/>
      <c r="H77" s="34">
        <v>27000</v>
      </c>
      <c r="I77" s="34"/>
      <c r="J77" s="34">
        <v>27000</v>
      </c>
      <c r="L77" s="34">
        <v>27000</v>
      </c>
      <c r="M77" s="34"/>
      <c r="N77" s="34">
        <v>27000</v>
      </c>
      <c r="P77" s="13"/>
      <c r="Q77" s="13"/>
      <c r="R77" s="13"/>
      <c r="S77" s="13"/>
      <c r="T77" s="13"/>
    </row>
    <row r="78" spans="1:20" ht="23.25" customHeight="1">
      <c r="A78" s="27" t="s">
        <v>54</v>
      </c>
      <c r="B78" s="18"/>
      <c r="C78" s="32"/>
      <c r="D78" s="34"/>
      <c r="E78" s="34"/>
      <c r="F78" s="34">
        <v>922027.83299999998</v>
      </c>
      <c r="G78" s="34"/>
      <c r="H78" s="34">
        <f>0+(ROUND(L78/1000,0))</f>
        <v>510574</v>
      </c>
      <c r="I78" s="34"/>
      <c r="J78" s="34">
        <v>542357.03899999999</v>
      </c>
      <c r="L78" s="34">
        <v>510574273.28342468</v>
      </c>
      <c r="M78" s="34"/>
      <c r="N78" s="34">
        <v>542357.03899999999</v>
      </c>
      <c r="P78" s="13"/>
      <c r="Q78" s="13"/>
      <c r="R78" s="13"/>
      <c r="S78" s="13"/>
      <c r="T78" s="13"/>
    </row>
    <row r="79" spans="1:20" ht="23.25" customHeight="1">
      <c r="A79" s="46" t="s">
        <v>79</v>
      </c>
      <c r="B79" s="18"/>
      <c r="C79" s="32"/>
      <c r="D79" s="35"/>
      <c r="E79" s="34"/>
      <c r="F79" s="35">
        <v>304988</v>
      </c>
      <c r="G79" s="34"/>
      <c r="H79" s="35">
        <f>0+(ROUND(L79/1000,0))</f>
        <v>205809</v>
      </c>
      <c r="I79" s="34"/>
      <c r="J79" s="35">
        <v>205858.144</v>
      </c>
      <c r="L79" s="35">
        <v>205809196.6287784</v>
      </c>
      <c r="M79" s="34"/>
      <c r="N79" s="35">
        <v>205858.144</v>
      </c>
      <c r="P79" s="13"/>
      <c r="Q79" s="13"/>
      <c r="R79" s="13"/>
      <c r="S79" s="13"/>
      <c r="T79" s="13"/>
    </row>
    <row r="80" spans="1:20" ht="23.25" customHeight="1">
      <c r="A80" s="55" t="s">
        <v>116</v>
      </c>
      <c r="B80" s="33"/>
      <c r="C80" s="4"/>
      <c r="D80" s="4"/>
      <c r="E80" s="4"/>
      <c r="F80" s="4">
        <f>SUM(F72:F79)</f>
        <v>1794014.8330000001</v>
      </c>
      <c r="G80" s="4"/>
      <c r="H80" s="4">
        <f>SUM(H72:H79)</f>
        <v>1283382</v>
      </c>
      <c r="I80" s="4"/>
      <c r="J80" s="4">
        <v>1315214</v>
      </c>
      <c r="L80" s="4"/>
      <c r="M80" s="4"/>
      <c r="N80" s="4">
        <v>1315214</v>
      </c>
      <c r="P80" s="13"/>
      <c r="Q80" s="13"/>
      <c r="R80" s="13"/>
      <c r="S80" s="13"/>
      <c r="T80" s="13"/>
    </row>
    <row r="81" spans="1:20" ht="23.25" customHeight="1">
      <c r="A81" s="25" t="s">
        <v>66</v>
      </c>
      <c r="B81" s="18"/>
      <c r="C81" s="10"/>
      <c r="D81" s="35"/>
      <c r="E81" s="28"/>
      <c r="F81" s="35">
        <v>568354</v>
      </c>
      <c r="G81" s="34"/>
      <c r="H81" s="54" t="s">
        <v>22</v>
      </c>
      <c r="I81" s="43"/>
      <c r="J81" s="54" t="s">
        <v>22</v>
      </c>
      <c r="L81" s="54"/>
      <c r="M81" s="43"/>
      <c r="N81" s="54" t="s">
        <v>22</v>
      </c>
      <c r="P81" s="13"/>
      <c r="Q81" s="13"/>
      <c r="R81" s="13"/>
      <c r="S81" s="13"/>
      <c r="T81" s="13"/>
    </row>
    <row r="82" spans="1:20" ht="23.25" customHeight="1">
      <c r="A82" s="17" t="s">
        <v>93</v>
      </c>
      <c r="B82" s="18"/>
      <c r="C82" s="4"/>
      <c r="D82" s="26">
        <f>SUM(D80:D81)</f>
        <v>0</v>
      </c>
      <c r="E82" s="4"/>
      <c r="F82" s="26">
        <f>SUM(F80:F81)</f>
        <v>2362368.8330000001</v>
      </c>
      <c r="G82" s="4"/>
      <c r="H82" s="26">
        <f>SUM(H80:H81)</f>
        <v>1283382</v>
      </c>
      <c r="I82" s="4"/>
      <c r="J82" s="26">
        <f>SUM(J72:J79)</f>
        <v>1315214.183</v>
      </c>
      <c r="L82" s="26">
        <f>SUM(L80:L81)</f>
        <v>0</v>
      </c>
      <c r="M82" s="4"/>
      <c r="N82" s="26">
        <f>SUM(N72:N79)</f>
        <v>1315214.183</v>
      </c>
      <c r="P82" s="13"/>
      <c r="Q82" s="13"/>
      <c r="R82" s="13"/>
      <c r="S82" s="13"/>
      <c r="T82" s="13"/>
    </row>
    <row r="83" spans="1:20" ht="23.25" customHeight="1" thickBot="1">
      <c r="A83" s="17"/>
      <c r="B83" s="18"/>
      <c r="C83" s="10"/>
      <c r="D83" s="28"/>
      <c r="E83" s="28"/>
      <c r="F83" s="28"/>
      <c r="G83" s="28"/>
      <c r="H83" s="28"/>
      <c r="I83" s="28"/>
      <c r="J83" s="28"/>
      <c r="K83" s="4"/>
      <c r="L83" s="28"/>
      <c r="M83" s="28"/>
      <c r="N83" s="28"/>
      <c r="P83" s="13"/>
      <c r="Q83" s="13"/>
      <c r="R83" s="13"/>
      <c r="S83" s="13"/>
      <c r="T83" s="13"/>
    </row>
    <row r="84" spans="1:20" ht="23.25" customHeight="1" thickBot="1">
      <c r="A84" s="17" t="s">
        <v>94</v>
      </c>
      <c r="B84" s="18"/>
      <c r="C84" s="4"/>
      <c r="D84" s="30">
        <f>SUM(D59+D82)</f>
        <v>0</v>
      </c>
      <c r="E84" s="4"/>
      <c r="F84" s="30">
        <f>F59+F82</f>
        <v>3187733.8330000001</v>
      </c>
      <c r="G84" s="4"/>
      <c r="H84" s="30">
        <f>SUM(H59+H82)</f>
        <v>1537233</v>
      </c>
      <c r="I84" s="4"/>
      <c r="J84" s="30">
        <f>J59+J82</f>
        <v>1542465.183</v>
      </c>
      <c r="K84" s="80">
        <f>D31-D84</f>
        <v>0</v>
      </c>
      <c r="L84" s="30">
        <f>SUM(L59+L82)</f>
        <v>253850701.73000002</v>
      </c>
      <c r="M84" s="4"/>
      <c r="N84" s="30">
        <f>N59+N82</f>
        <v>1542465.183</v>
      </c>
      <c r="P84" s="90">
        <f>H31-H84</f>
        <v>0</v>
      </c>
      <c r="Q84" s="13"/>
      <c r="R84" s="13"/>
      <c r="S84" s="13"/>
      <c r="T84" s="13"/>
    </row>
    <row r="85" spans="1:20" ht="23.25" customHeight="1" thickTop="1"/>
  </sheetData>
  <mergeCells count="12">
    <mergeCell ref="D68:J68"/>
    <mergeCell ref="L4:N4"/>
    <mergeCell ref="L36:N36"/>
    <mergeCell ref="L64:N64"/>
    <mergeCell ref="D4:F4"/>
    <mergeCell ref="H4:J4"/>
    <mergeCell ref="D8:J8"/>
    <mergeCell ref="D36:F36"/>
    <mergeCell ref="H36:J36"/>
    <mergeCell ref="D40:J40"/>
    <mergeCell ref="D64:F64"/>
    <mergeCell ref="H64:J64"/>
  </mergeCells>
  <pageMargins left="0.8" right="0.8" top="0.48" bottom="0.5" header="0.5" footer="0.5"/>
  <pageSetup paperSize="9" scale="85" firstPageNumber="3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2" manualBreakCount="2">
    <brk id="32" max="16383" man="1"/>
    <brk id="6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2060"/>
  </sheetPr>
  <dimension ref="A1:T141"/>
  <sheetViews>
    <sheetView showGridLines="0" topLeftCell="A105" zoomScale="90" zoomScaleNormal="90" zoomScaleSheetLayoutView="85" workbookViewId="0">
      <selection activeCell="R120" sqref="R120"/>
    </sheetView>
  </sheetViews>
  <sheetFormatPr defaultColWidth="9.125" defaultRowHeight="23.25" customHeight="1"/>
  <cols>
    <col min="1" max="1" width="57.75" style="316" customWidth="1"/>
    <col min="2" max="2" width="9.625" style="316" bestFit="1" customWidth="1"/>
    <col min="3" max="3" width="17.375" style="12" customWidth="1"/>
    <col min="4" max="4" width="1.375" style="12" customWidth="1"/>
    <col min="5" max="5" width="17.375" style="12" customWidth="1"/>
    <col min="6" max="6" width="1.375" style="12" customWidth="1"/>
    <col min="7" max="7" width="17.375" style="12" customWidth="1"/>
    <col min="8" max="8" width="1.375" style="12" customWidth="1"/>
    <col min="9" max="9" width="17.375" style="12" customWidth="1"/>
    <col min="10" max="10" width="21.125" style="12" hidden="1" customWidth="1"/>
    <col min="11" max="11" width="22.125" style="12" hidden="1" customWidth="1"/>
    <col min="12" max="12" width="18.625" style="12" hidden="1" customWidth="1"/>
    <col min="13" max="13" width="22.125" style="12" hidden="1" customWidth="1"/>
    <col min="14" max="15" width="0" hidden="1" customWidth="1"/>
    <col min="16" max="16" width="0.75" customWidth="1"/>
    <col min="18" max="18" width="17.75" bestFit="1" customWidth="1"/>
    <col min="19" max="19" width="14.125" bestFit="1" customWidth="1"/>
    <col min="20" max="20" width="17.625" style="12" bestFit="1" customWidth="1"/>
    <col min="21" max="26" width="9.125" style="12"/>
    <col min="27" max="27" width="21.5" style="12" customWidth="1"/>
    <col min="28" max="28" width="22.375" style="12" customWidth="1"/>
    <col min="29" max="16384" width="9.125" style="12"/>
  </cols>
  <sheetData>
    <row r="1" spans="1:20" ht="22.5" customHeight="1">
      <c r="A1" s="14" t="s">
        <v>158</v>
      </c>
      <c r="B1" s="312"/>
      <c r="C1" s="16"/>
      <c r="E1" s="16"/>
      <c r="F1" s="16"/>
      <c r="G1" s="16"/>
      <c r="I1" s="16"/>
      <c r="J1" s="40"/>
    </row>
    <row r="2" spans="1:20" ht="22.5" customHeight="1">
      <c r="A2" s="14" t="s">
        <v>356</v>
      </c>
      <c r="B2" s="312"/>
      <c r="C2" s="16"/>
      <c r="E2" s="16"/>
      <c r="F2" s="16"/>
      <c r="G2" s="16"/>
      <c r="I2" s="16"/>
    </row>
    <row r="3" spans="1:20" ht="22.5" customHeight="1">
      <c r="A3" s="313"/>
      <c r="B3" s="313"/>
      <c r="C3" s="371" t="s">
        <v>1</v>
      </c>
      <c r="D3" s="371"/>
      <c r="E3" s="371"/>
      <c r="F3" s="20"/>
      <c r="G3" s="371" t="s">
        <v>47</v>
      </c>
      <c r="H3" s="371"/>
      <c r="I3" s="371"/>
    </row>
    <row r="4" spans="1:20" ht="22.5" customHeight="1">
      <c r="A4" s="313"/>
      <c r="B4" s="313"/>
      <c r="C4" s="373" t="s">
        <v>358</v>
      </c>
      <c r="D4" s="373"/>
      <c r="E4" s="373"/>
      <c r="F4" s="20"/>
      <c r="G4" s="373" t="s">
        <v>358</v>
      </c>
      <c r="H4" s="373"/>
      <c r="I4" s="373"/>
    </row>
    <row r="5" spans="1:20" ht="22.5" customHeight="1">
      <c r="A5" s="313"/>
      <c r="B5" s="313"/>
      <c r="C5" s="373" t="s">
        <v>354</v>
      </c>
      <c r="D5" s="373"/>
      <c r="E5" s="373"/>
      <c r="F5" s="20"/>
      <c r="G5" s="373" t="s">
        <v>354</v>
      </c>
      <c r="H5" s="373"/>
      <c r="I5" s="373"/>
    </row>
    <row r="6" spans="1:20" ht="22.5" customHeight="1">
      <c r="A6" s="313"/>
      <c r="B6" s="314"/>
      <c r="C6" s="2">
        <v>2567</v>
      </c>
      <c r="D6" s="2"/>
      <c r="E6" s="2">
        <v>2566</v>
      </c>
      <c r="F6" s="2"/>
      <c r="G6" s="2">
        <v>2567</v>
      </c>
      <c r="H6" s="2"/>
      <c r="I6" s="2">
        <v>2566</v>
      </c>
    </row>
    <row r="7" spans="1:20" ht="22.5" customHeight="1">
      <c r="A7" s="313"/>
      <c r="B7" s="12"/>
      <c r="C7" s="370" t="s">
        <v>360</v>
      </c>
      <c r="D7" s="370"/>
      <c r="E7" s="370"/>
      <c r="F7" s="370"/>
      <c r="G7" s="370"/>
      <c r="H7" s="370"/>
      <c r="I7" s="370"/>
    </row>
    <row r="8" spans="1:20" ht="22.5" customHeight="1">
      <c r="A8" s="17" t="s">
        <v>24</v>
      </c>
      <c r="B8" s="313"/>
      <c r="C8" s="28"/>
      <c r="D8" s="28"/>
      <c r="E8" s="28"/>
      <c r="F8" s="28"/>
      <c r="G8" s="28"/>
      <c r="H8" s="28"/>
      <c r="I8" s="28"/>
    </row>
    <row r="9" spans="1:20" ht="21.45" customHeight="1">
      <c r="A9" s="46" t="s">
        <v>440</v>
      </c>
      <c r="B9" s="313"/>
      <c r="C9" s="188">
        <f>'PL10-11'!C34</f>
        <v>-42269891</v>
      </c>
      <c r="D9" s="28"/>
      <c r="E9" s="188">
        <f>'PL10-11'!E34</f>
        <v>291646217</v>
      </c>
      <c r="F9" s="189"/>
      <c r="G9" s="188">
        <f>'PL10-11'!G34</f>
        <v>316004520</v>
      </c>
      <c r="H9" s="189"/>
      <c r="I9" s="188">
        <f>'PL10-11'!I34</f>
        <v>285516941</v>
      </c>
      <c r="Q9" s="175"/>
      <c r="R9" s="175"/>
      <c r="S9" s="44"/>
      <c r="T9" s="44"/>
    </row>
    <row r="10" spans="1:20" ht="21.45" customHeight="1">
      <c r="A10" s="315" t="s">
        <v>243</v>
      </c>
      <c r="B10" s="313"/>
      <c r="C10" s="188"/>
      <c r="D10" s="189"/>
      <c r="E10" s="188"/>
      <c r="I10" s="188" t="s">
        <v>323</v>
      </c>
    </row>
    <row r="11" spans="1:20" ht="21.45" customHeight="1">
      <c r="A11" s="76" t="s">
        <v>393</v>
      </c>
      <c r="B11" s="313"/>
      <c r="C11" s="188">
        <f>-'PL10-11'!C32</f>
        <v>33706659</v>
      </c>
      <c r="D11" s="189"/>
      <c r="E11" s="188">
        <f>-'PL10-11'!E32</f>
        <v>17674543</v>
      </c>
      <c r="F11" s="189"/>
      <c r="G11" s="188">
        <f>-'PL10-11'!G32</f>
        <v>-2263884</v>
      </c>
      <c r="H11" s="189"/>
      <c r="I11" s="188">
        <f>-'PL10-11'!I32</f>
        <v>-7071401</v>
      </c>
      <c r="Q11" s="159"/>
      <c r="R11" s="159"/>
    </row>
    <row r="12" spans="1:20" ht="21.45" customHeight="1">
      <c r="A12" s="76" t="s">
        <v>59</v>
      </c>
      <c r="B12" s="313"/>
      <c r="C12" s="188">
        <f>-'PL10-11'!C24</f>
        <v>31552094</v>
      </c>
      <c r="D12" s="189"/>
      <c r="E12" s="188">
        <f>-'PL10-11'!E24</f>
        <v>30431376</v>
      </c>
      <c r="F12" s="189"/>
      <c r="G12" s="188">
        <f>-'PL10-11'!G24</f>
        <v>13228242</v>
      </c>
      <c r="H12" s="189"/>
      <c r="I12" s="188">
        <f>-'PL10-11'!I24</f>
        <v>11965831</v>
      </c>
      <c r="N12" s="159"/>
      <c r="Q12" s="159"/>
      <c r="R12" s="159"/>
    </row>
    <row r="13" spans="1:20" ht="21.45" customHeight="1">
      <c r="A13" s="76" t="s">
        <v>249</v>
      </c>
      <c r="B13" s="313"/>
      <c r="C13" s="188">
        <v>113701266</v>
      </c>
      <c r="D13" s="189"/>
      <c r="E13" s="188">
        <v>126611692</v>
      </c>
      <c r="F13" s="189"/>
      <c r="G13" s="188">
        <v>2927004</v>
      </c>
      <c r="H13" s="189"/>
      <c r="I13" s="188">
        <v>2632502</v>
      </c>
      <c r="J13" s="40"/>
      <c r="N13" s="159"/>
    </row>
    <row r="14" spans="1:20" ht="21.45" customHeight="1">
      <c r="A14" s="76" t="s">
        <v>430</v>
      </c>
      <c r="B14" s="313"/>
      <c r="C14" s="188">
        <v>2015988</v>
      </c>
      <c r="D14" s="189"/>
      <c r="E14" s="188">
        <v>816003</v>
      </c>
      <c r="F14" s="189"/>
      <c r="G14" s="188">
        <v>4280</v>
      </c>
      <c r="H14" s="190"/>
      <c r="I14" s="188">
        <v>0</v>
      </c>
    </row>
    <row r="15" spans="1:20" ht="21.45" hidden="1" customHeight="1">
      <c r="A15" s="76" t="s">
        <v>351</v>
      </c>
      <c r="B15" s="313"/>
      <c r="C15" s="188"/>
      <c r="D15" s="189"/>
      <c r="E15" s="188">
        <v>0</v>
      </c>
      <c r="F15" s="189"/>
      <c r="G15" s="188"/>
      <c r="H15" s="190"/>
      <c r="I15" s="188">
        <v>0</v>
      </c>
    </row>
    <row r="16" spans="1:20" ht="21.45" customHeight="1">
      <c r="A16" s="76" t="s">
        <v>248</v>
      </c>
      <c r="B16" s="313"/>
      <c r="C16" s="188">
        <v>4280209</v>
      </c>
      <c r="D16" s="189"/>
      <c r="E16" s="188">
        <v>4322800</v>
      </c>
      <c r="F16" s="189"/>
      <c r="G16" s="188">
        <v>397675</v>
      </c>
      <c r="H16" s="189"/>
      <c r="I16" s="188">
        <v>395269</v>
      </c>
    </row>
    <row r="17" spans="1:19" ht="21.45" customHeight="1">
      <c r="A17" s="76" t="s">
        <v>431</v>
      </c>
      <c r="B17" s="313"/>
      <c r="C17" s="188">
        <f>3788244+1</f>
        <v>3788245</v>
      </c>
      <c r="D17" s="189"/>
      <c r="E17" s="188">
        <v>1129097</v>
      </c>
      <c r="F17" s="189"/>
      <c r="G17" s="188">
        <v>128872</v>
      </c>
      <c r="H17" s="189"/>
      <c r="I17" s="188">
        <v>169966</v>
      </c>
    </row>
    <row r="18" spans="1:19" ht="21.45" customHeight="1">
      <c r="A18" s="76" t="s">
        <v>432</v>
      </c>
      <c r="B18" s="313"/>
      <c r="C18" s="188">
        <v>0</v>
      </c>
      <c r="D18" s="189"/>
      <c r="E18" s="188">
        <v>355375</v>
      </c>
      <c r="F18" s="189"/>
      <c r="G18" s="188">
        <v>0</v>
      </c>
      <c r="H18" s="189"/>
      <c r="I18" s="188">
        <v>0</v>
      </c>
    </row>
    <row r="19" spans="1:19" ht="21.45" hidden="1" customHeight="1">
      <c r="A19" s="76" t="s">
        <v>394</v>
      </c>
      <c r="B19" s="313"/>
      <c r="C19" s="188"/>
      <c r="D19" s="189"/>
      <c r="E19" s="188">
        <v>0</v>
      </c>
      <c r="F19" s="189"/>
      <c r="G19" s="188"/>
      <c r="H19" s="189"/>
      <c r="I19" s="188">
        <v>0</v>
      </c>
    </row>
    <row r="20" spans="1:19" ht="21.45" customHeight="1">
      <c r="A20" s="76" t="s">
        <v>438</v>
      </c>
      <c r="B20" s="313"/>
      <c r="C20" s="188">
        <v>5934328</v>
      </c>
      <c r="D20" s="189"/>
      <c r="E20" s="188">
        <v>52783800</v>
      </c>
      <c r="F20" s="189"/>
      <c r="G20" s="188">
        <v>5934328</v>
      </c>
      <c r="H20" s="189"/>
      <c r="I20" s="188">
        <v>52783800</v>
      </c>
    </row>
    <row r="21" spans="1:19" ht="21.45" hidden="1" customHeight="1">
      <c r="A21" s="76" t="s">
        <v>349</v>
      </c>
      <c r="B21" s="313"/>
      <c r="C21" s="188"/>
      <c r="D21" s="189"/>
      <c r="E21" s="188">
        <v>0</v>
      </c>
      <c r="F21" s="189"/>
      <c r="G21" s="188"/>
      <c r="H21" s="189"/>
      <c r="I21" s="188">
        <v>0</v>
      </c>
    </row>
    <row r="22" spans="1:19" ht="21.45" customHeight="1">
      <c r="A22" s="76" t="s">
        <v>389</v>
      </c>
      <c r="B22" s="162"/>
      <c r="C22" s="238">
        <v>0</v>
      </c>
      <c r="D22" s="189"/>
      <c r="E22" s="188">
        <f>-'PL10-11'!E25</f>
        <v>0</v>
      </c>
      <c r="F22" s="189"/>
      <c r="G22" s="188">
        <f>-'PL10-11'!G25</f>
        <v>-182202785</v>
      </c>
      <c r="H22" s="189"/>
      <c r="I22" s="188">
        <f>-'PL10-11'!I25</f>
        <v>-100457010</v>
      </c>
    </row>
    <row r="23" spans="1:19" ht="21.45" customHeight="1">
      <c r="A23" s="76" t="s">
        <v>275</v>
      </c>
      <c r="B23" s="162"/>
      <c r="C23" s="188">
        <f>-'PL10-11'!C26</f>
        <v>-104886849</v>
      </c>
      <c r="D23" s="189"/>
      <c r="E23" s="188">
        <f>-'PL10-11'!E26</f>
        <v>-193475499</v>
      </c>
      <c r="F23" s="189"/>
      <c r="G23" s="188">
        <f>-'PL10-11'!G26</f>
        <v>-104629154</v>
      </c>
      <c r="H23" s="189"/>
      <c r="I23" s="188">
        <f>-'PL10-11'!I26</f>
        <v>-193687262</v>
      </c>
    </row>
    <row r="24" spans="1:19" ht="21.45" customHeight="1">
      <c r="A24" s="76" t="s">
        <v>418</v>
      </c>
      <c r="B24" s="162"/>
      <c r="C24" s="188">
        <f>-'PL10-11'!C28</f>
        <v>372947768</v>
      </c>
      <c r="D24" s="189"/>
      <c r="E24" s="188">
        <v>0</v>
      </c>
      <c r="F24" s="189"/>
      <c r="G24" s="188">
        <v>0</v>
      </c>
      <c r="H24" s="189"/>
      <c r="I24" s="188">
        <v>0</v>
      </c>
    </row>
    <row r="25" spans="1:19" ht="21.45" customHeight="1">
      <c r="A25" s="76" t="s">
        <v>348</v>
      </c>
      <c r="B25" s="162"/>
      <c r="C25" s="188">
        <v>0</v>
      </c>
      <c r="D25" s="189"/>
      <c r="E25" s="188">
        <v>0</v>
      </c>
      <c r="F25" s="189"/>
      <c r="G25" s="188">
        <v>1276033</v>
      </c>
      <c r="H25" s="189"/>
      <c r="I25" s="188">
        <v>0</v>
      </c>
    </row>
    <row r="26" spans="1:19" ht="21.45" hidden="1" customHeight="1">
      <c r="A26" s="76" t="s">
        <v>307</v>
      </c>
      <c r="B26" s="313"/>
      <c r="C26" s="188"/>
      <c r="D26" s="189"/>
      <c r="E26" s="188"/>
      <c r="F26" s="189"/>
      <c r="G26" s="188"/>
      <c r="H26" s="190"/>
      <c r="I26" s="188"/>
    </row>
    <row r="27" spans="1:19" ht="21.45" customHeight="1">
      <c r="A27" s="76" t="s">
        <v>435</v>
      </c>
      <c r="B27" s="313"/>
      <c r="C27" s="188">
        <v>1098096</v>
      </c>
      <c r="D27" s="189"/>
      <c r="E27" s="188">
        <v>-3025297</v>
      </c>
      <c r="F27" s="189"/>
      <c r="G27" s="188">
        <v>0</v>
      </c>
      <c r="H27" s="190"/>
      <c r="I27" s="188">
        <v>-72056</v>
      </c>
    </row>
    <row r="28" spans="1:19" ht="21.6">
      <c r="A28" s="76" t="s">
        <v>433</v>
      </c>
      <c r="B28" s="313"/>
      <c r="C28" s="188">
        <v>442683</v>
      </c>
      <c r="D28" s="189"/>
      <c r="E28" s="188">
        <v>527079</v>
      </c>
      <c r="F28" s="189"/>
      <c r="G28" s="188">
        <v>-55538</v>
      </c>
      <c r="H28" s="189"/>
      <c r="I28" s="188">
        <v>136856</v>
      </c>
      <c r="J28" s="40"/>
    </row>
    <row r="29" spans="1:19" ht="21.45" hidden="1" customHeight="1">
      <c r="A29" s="76" t="s">
        <v>381</v>
      </c>
      <c r="B29" s="313"/>
      <c r="C29" s="188"/>
      <c r="D29" s="189"/>
      <c r="E29" s="238">
        <v>0</v>
      </c>
      <c r="F29" s="189"/>
      <c r="G29" s="188"/>
      <c r="H29" s="189"/>
      <c r="I29" s="188">
        <v>0</v>
      </c>
      <c r="J29" s="40"/>
    </row>
    <row r="30" spans="1:19" ht="21.45" customHeight="1">
      <c r="A30" s="76" t="s">
        <v>371</v>
      </c>
      <c r="B30" s="313"/>
      <c r="C30" s="188">
        <v>-1649987</v>
      </c>
      <c r="D30" s="189"/>
      <c r="E30" s="188">
        <v>0</v>
      </c>
      <c r="F30" s="189"/>
      <c r="G30" s="188">
        <v>-1649987</v>
      </c>
      <c r="H30" s="189"/>
      <c r="I30" s="188">
        <v>0</v>
      </c>
    </row>
    <row r="31" spans="1:19" ht="21.45" customHeight="1">
      <c r="A31" s="76" t="s">
        <v>330</v>
      </c>
      <c r="B31" s="313"/>
      <c r="C31" s="188">
        <v>0</v>
      </c>
      <c r="D31" s="189"/>
      <c r="E31" s="188">
        <v>-41908</v>
      </c>
      <c r="F31" s="189"/>
      <c r="G31" s="188">
        <v>0</v>
      </c>
      <c r="H31" s="190"/>
      <c r="I31" s="188">
        <v>0</v>
      </c>
      <c r="S31" s="147"/>
    </row>
    <row r="32" spans="1:19" ht="21.45" hidden="1" customHeight="1">
      <c r="A32" s="76" t="s">
        <v>312</v>
      </c>
      <c r="B32" s="313"/>
      <c r="C32" s="188"/>
      <c r="D32" s="189"/>
      <c r="E32" s="188"/>
      <c r="F32" s="189"/>
      <c r="G32" s="188"/>
      <c r="H32" s="190"/>
      <c r="I32" s="188"/>
    </row>
    <row r="33" spans="1:20" ht="21.45" customHeight="1">
      <c r="A33" s="76" t="s">
        <v>439</v>
      </c>
      <c r="B33" s="162"/>
      <c r="C33" s="188">
        <f>-'PL10-11'!C25</f>
        <v>0</v>
      </c>
      <c r="D33" s="189"/>
      <c r="E33" s="188">
        <v>0</v>
      </c>
      <c r="F33" s="189"/>
      <c r="G33" s="188">
        <v>0</v>
      </c>
      <c r="H33" s="189"/>
      <c r="I33" s="188">
        <v>-869</v>
      </c>
    </row>
    <row r="34" spans="1:20" ht="21.45" customHeight="1">
      <c r="A34" s="76" t="s">
        <v>434</v>
      </c>
      <c r="B34" s="162"/>
      <c r="C34" s="188">
        <v>271037</v>
      </c>
      <c r="D34" s="189"/>
      <c r="E34" s="188">
        <v>-230978</v>
      </c>
      <c r="F34" s="189"/>
      <c r="G34" s="188">
        <v>13342</v>
      </c>
      <c r="H34" s="189"/>
      <c r="I34" s="188">
        <v>-19216</v>
      </c>
    </row>
    <row r="35" spans="1:20" ht="21.45" hidden="1" customHeight="1">
      <c r="A35" s="76"/>
      <c r="B35" s="162"/>
      <c r="C35" s="188"/>
      <c r="D35" s="189"/>
      <c r="E35" s="188"/>
      <c r="F35" s="189"/>
      <c r="G35" s="188"/>
      <c r="H35" s="189"/>
      <c r="I35" s="188"/>
    </row>
    <row r="36" spans="1:20" ht="21.45" hidden="1" customHeight="1">
      <c r="A36" s="76" t="s">
        <v>314</v>
      </c>
      <c r="B36" s="162"/>
      <c r="C36" s="188"/>
      <c r="D36" s="189"/>
      <c r="E36" s="188"/>
      <c r="F36" s="189"/>
      <c r="G36" s="188"/>
      <c r="H36" s="189"/>
      <c r="I36" s="188"/>
    </row>
    <row r="37" spans="1:20" ht="21.45" hidden="1" customHeight="1">
      <c r="A37" s="76" t="s">
        <v>313</v>
      </c>
      <c r="B37" s="162"/>
      <c r="C37" s="188"/>
      <c r="D37" s="189"/>
      <c r="E37" s="191"/>
      <c r="F37" s="190"/>
      <c r="G37" s="191"/>
      <c r="H37" s="190"/>
      <c r="I37" s="188"/>
    </row>
    <row r="38" spans="1:20" ht="21.45" customHeight="1">
      <c r="A38" s="76" t="s">
        <v>52</v>
      </c>
      <c r="B38" s="76"/>
      <c r="C38" s="188">
        <v>-33289183</v>
      </c>
      <c r="D38" s="189"/>
      <c r="E38" s="188">
        <v>-41387696</v>
      </c>
      <c r="F38" s="189"/>
      <c r="G38" s="188">
        <v>-33043786</v>
      </c>
      <c r="H38" s="189"/>
      <c r="I38" s="188">
        <v>-41365685</v>
      </c>
    </row>
    <row r="39" spans="1:20" ht="21.45" customHeight="1">
      <c r="A39" t="s">
        <v>221</v>
      </c>
      <c r="B39" s="313"/>
      <c r="C39" s="192">
        <v>-3671243</v>
      </c>
      <c r="D39" s="189"/>
      <c r="E39" s="192">
        <v>-625311</v>
      </c>
      <c r="F39" s="189"/>
      <c r="G39" s="192">
        <v>-965892</v>
      </c>
      <c r="H39" s="189"/>
      <c r="I39" s="192">
        <v>-125094</v>
      </c>
    </row>
    <row r="40" spans="1:20" ht="21.45" customHeight="1">
      <c r="A40" s="46"/>
      <c r="B40" s="313"/>
      <c r="C40" s="193">
        <f>SUM(C9:C39)</f>
        <v>383971220</v>
      </c>
      <c r="D40" s="189"/>
      <c r="E40" s="193">
        <f>SUM(E9:E39)</f>
        <v>287511293</v>
      </c>
      <c r="F40" s="189"/>
      <c r="G40" s="193">
        <f>SUM(G9:G39)</f>
        <v>15103270</v>
      </c>
      <c r="H40" s="189"/>
      <c r="I40" s="193">
        <f>SUM(I9:I39)</f>
        <v>10802572</v>
      </c>
      <c r="J40" s="146"/>
    </row>
    <row r="41" spans="1:20" ht="21.45" customHeight="1">
      <c r="A41" s="314" t="s">
        <v>222</v>
      </c>
      <c r="C41" s="194"/>
      <c r="D41" s="189"/>
      <c r="E41" s="194"/>
      <c r="F41" s="189"/>
      <c r="G41" s="194"/>
      <c r="H41" s="189"/>
      <c r="I41" s="194"/>
      <c r="J41" s="40"/>
    </row>
    <row r="42" spans="1:20" ht="21.45" customHeight="1">
      <c r="A42" s="76" t="s">
        <v>223</v>
      </c>
      <c r="C42" s="188">
        <f>-19756899+6516140</f>
        <v>-13240759</v>
      </c>
      <c r="D42" s="189"/>
      <c r="E42" s="188">
        <v>68104750</v>
      </c>
      <c r="F42" s="195"/>
      <c r="G42" s="188">
        <v>3854306</v>
      </c>
      <c r="H42" s="195"/>
      <c r="I42" s="188">
        <v>62506175</v>
      </c>
      <c r="K42" s="144">
        <v>43190</v>
      </c>
      <c r="L42" s="144">
        <v>43100</v>
      </c>
      <c r="N42" s="44">
        <f>'BL7-9'!D10-'BL7-9'!F10</f>
        <v>13801968</v>
      </c>
      <c r="R42" s="44"/>
      <c r="T42" s="40"/>
    </row>
    <row r="43" spans="1:20" ht="21.45" customHeight="1">
      <c r="A43" s="76" t="s">
        <v>266</v>
      </c>
      <c r="C43" s="188">
        <f>-35759051-426290</f>
        <v>-36185341</v>
      </c>
      <c r="D43" s="189"/>
      <c r="E43" s="188">
        <v>-31355407</v>
      </c>
      <c r="F43" s="195"/>
      <c r="G43" s="188">
        <v>123804</v>
      </c>
      <c r="H43" s="195"/>
      <c r="I43" s="188">
        <v>-1397027</v>
      </c>
      <c r="J43" s="12" t="s">
        <v>232</v>
      </c>
      <c r="K43" s="40">
        <v>247068</v>
      </c>
      <c r="T43" s="40"/>
    </row>
    <row r="44" spans="1:20" ht="21.45" customHeight="1">
      <c r="A44" s="313" t="s">
        <v>25</v>
      </c>
      <c r="B44" s="313"/>
      <c r="C44" s="188">
        <f>-1160330-4845000</f>
        <v>-6005330</v>
      </c>
      <c r="D44" s="189"/>
      <c r="E44" s="188">
        <v>3721336</v>
      </c>
      <c r="F44" s="195"/>
      <c r="G44" s="188">
        <v>2455977</v>
      </c>
      <c r="H44" s="195"/>
      <c r="I44" s="188">
        <v>9994079</v>
      </c>
      <c r="J44" s="40" t="s">
        <v>233</v>
      </c>
      <c r="K44" s="94">
        <v>13996</v>
      </c>
      <c r="R44" s="159"/>
      <c r="T44" s="40"/>
    </row>
    <row r="45" spans="1:20" ht="21.45" customHeight="1">
      <c r="A45" s="313" t="s">
        <v>7</v>
      </c>
      <c r="B45" s="313"/>
      <c r="C45" s="188">
        <v>5676726</v>
      </c>
      <c r="D45" s="189"/>
      <c r="E45" s="188">
        <v>-440516</v>
      </c>
      <c r="F45" s="195"/>
      <c r="G45" s="188">
        <v>5074440</v>
      </c>
      <c r="H45" s="195"/>
      <c r="I45" s="188">
        <v>-47104</v>
      </c>
      <c r="J45" s="40" t="s">
        <v>235</v>
      </c>
      <c r="K45" s="94">
        <v>57373</v>
      </c>
      <c r="N45" s="44"/>
      <c r="Q45" s="44"/>
      <c r="R45" s="159"/>
      <c r="T45" s="40"/>
    </row>
    <row r="46" spans="1:20" ht="21.45" customHeight="1">
      <c r="A46" s="76" t="s">
        <v>152</v>
      </c>
      <c r="B46" s="313"/>
      <c r="C46" s="188">
        <v>-49412</v>
      </c>
      <c r="D46" s="189"/>
      <c r="E46" s="188">
        <v>-53175012</v>
      </c>
      <c r="F46" s="195"/>
      <c r="G46" s="188">
        <f>2678715+1</f>
        <v>2678716</v>
      </c>
      <c r="H46" s="195"/>
      <c r="I46" s="188">
        <v>-94381260</v>
      </c>
      <c r="J46" s="40"/>
      <c r="N46" s="44">
        <f>'BL7-9'!D45-'BL7-9'!F45</f>
        <v>25000000</v>
      </c>
      <c r="P46" s="148">
        <v>82424</v>
      </c>
      <c r="R46" s="44"/>
      <c r="T46" s="40"/>
    </row>
    <row r="47" spans="1:20" ht="21.45" customHeight="1">
      <c r="A47" s="76" t="s">
        <v>267</v>
      </c>
      <c r="B47" s="313"/>
      <c r="C47" s="188">
        <v>79007194</v>
      </c>
      <c r="D47" s="189"/>
      <c r="E47" s="188">
        <v>-12962734</v>
      </c>
      <c r="F47" s="195"/>
      <c r="G47" s="188">
        <v>1862086</v>
      </c>
      <c r="H47" s="195"/>
      <c r="I47" s="188">
        <v>-2845528</v>
      </c>
      <c r="J47" s="40"/>
      <c r="N47" s="154">
        <f>P46-N46</f>
        <v>-24917576</v>
      </c>
      <c r="T47" s="40"/>
    </row>
    <row r="48" spans="1:20" ht="21.45" customHeight="1">
      <c r="A48" s="313" t="s">
        <v>185</v>
      </c>
      <c r="B48" s="313"/>
      <c r="C48" s="188">
        <v>-768293</v>
      </c>
      <c r="D48" s="189"/>
      <c r="E48" s="188">
        <v>2635209</v>
      </c>
      <c r="F48" s="195"/>
      <c r="G48" s="188">
        <v>-21885</v>
      </c>
      <c r="H48" s="195"/>
      <c r="I48" s="188">
        <v>1043705</v>
      </c>
      <c r="J48" s="40"/>
      <c r="N48" s="44">
        <f>'BL7-9'!D66-'BL7-9'!F66</f>
        <v>-78539342</v>
      </c>
      <c r="R48" s="44"/>
      <c r="T48" s="40"/>
    </row>
    <row r="49" spans="1:20" ht="21.45" customHeight="1">
      <c r="A49" s="76" t="s">
        <v>244</v>
      </c>
      <c r="B49" s="313"/>
      <c r="C49" s="192">
        <v>-3225067</v>
      </c>
      <c r="D49" s="189"/>
      <c r="E49" s="192">
        <v>-7908033</v>
      </c>
      <c r="F49" s="195"/>
      <c r="G49" s="192">
        <v>0</v>
      </c>
      <c r="H49" s="195"/>
      <c r="I49" s="192">
        <v>-2520000</v>
      </c>
      <c r="R49" s="44"/>
      <c r="T49" s="40"/>
    </row>
    <row r="50" spans="1:20" ht="21.45" customHeight="1">
      <c r="A50" s="76" t="s">
        <v>369</v>
      </c>
      <c r="B50" s="313"/>
      <c r="C50" s="194">
        <f>SUM(C40:C49)</f>
        <v>409180938</v>
      </c>
      <c r="D50" s="189"/>
      <c r="E50" s="194">
        <f>SUM(E40:E49)</f>
        <v>256130886</v>
      </c>
      <c r="F50" s="189"/>
      <c r="G50" s="194">
        <f>SUM(G40:G49)</f>
        <v>31130714</v>
      </c>
      <c r="H50" s="189"/>
      <c r="I50" s="194">
        <f>SUM(I40:I49)</f>
        <v>-16844388</v>
      </c>
      <c r="T50" s="40"/>
    </row>
    <row r="51" spans="1:20" ht="21.45" customHeight="1">
      <c r="A51" s="76" t="s">
        <v>331</v>
      </c>
      <c r="B51" s="313"/>
      <c r="C51" s="194">
        <v>-23069246</v>
      </c>
      <c r="D51" s="189"/>
      <c r="E51" s="194">
        <v>-121227938</v>
      </c>
      <c r="F51" s="189"/>
      <c r="G51" s="194">
        <v>-1238221</v>
      </c>
      <c r="H51" s="189"/>
      <c r="I51" s="194">
        <v>-81696896</v>
      </c>
      <c r="T51" s="40"/>
    </row>
    <row r="52" spans="1:20" ht="21.45" customHeight="1">
      <c r="A52" t="s">
        <v>332</v>
      </c>
      <c r="B52" s="313"/>
      <c r="C52" s="194">
        <v>0</v>
      </c>
      <c r="D52" s="189"/>
      <c r="E52" s="192">
        <v>73296</v>
      </c>
      <c r="F52" s="195"/>
      <c r="G52" s="323">
        <v>0</v>
      </c>
      <c r="H52" s="195"/>
      <c r="I52" s="324">
        <v>0</v>
      </c>
      <c r="R52" s="178"/>
      <c r="T52" s="40"/>
    </row>
    <row r="53" spans="1:20" ht="21.45" customHeight="1">
      <c r="A53" s="1" t="s">
        <v>333</v>
      </c>
      <c r="B53" s="313"/>
      <c r="C53" s="196">
        <f>SUM(C50:C52)</f>
        <v>386111692</v>
      </c>
      <c r="D53" s="197"/>
      <c r="E53" s="196">
        <f>SUM(E50:E52)</f>
        <v>134976244</v>
      </c>
      <c r="F53" s="197"/>
      <c r="G53" s="196">
        <f>SUM(G50:G52)</f>
        <v>29892493</v>
      </c>
      <c r="H53" s="197"/>
      <c r="I53" s="196">
        <f>SUM(I50:I52)</f>
        <v>-98541284</v>
      </c>
      <c r="T53" s="40"/>
    </row>
    <row r="54" spans="1:20" ht="22.5" customHeight="1">
      <c r="A54" s="14" t="s">
        <v>158</v>
      </c>
      <c r="B54" s="313"/>
      <c r="C54" s="4"/>
      <c r="D54" s="4"/>
      <c r="E54" s="4"/>
      <c r="F54" s="4"/>
      <c r="G54" s="4"/>
      <c r="H54" s="4"/>
      <c r="I54" s="4"/>
      <c r="J54" s="40"/>
      <c r="R54" s="178"/>
    </row>
    <row r="55" spans="1:20" ht="22.5" customHeight="1">
      <c r="A55" s="14" t="s">
        <v>362</v>
      </c>
      <c r="B55" s="313"/>
      <c r="C55" s="4"/>
      <c r="D55" s="4"/>
      <c r="E55" s="4"/>
      <c r="F55" s="4"/>
      <c r="G55" s="4"/>
      <c r="H55" s="4"/>
      <c r="I55" s="4"/>
      <c r="J55" s="40"/>
    </row>
    <row r="56" spans="1:20" ht="22.5" customHeight="1">
      <c r="A56" s="313"/>
      <c r="B56" s="313"/>
      <c r="C56" s="371" t="s">
        <v>1</v>
      </c>
      <c r="D56" s="371"/>
      <c r="E56" s="371"/>
      <c r="F56" s="20"/>
      <c r="G56" s="371" t="s">
        <v>47</v>
      </c>
      <c r="H56" s="371"/>
      <c r="I56" s="371"/>
      <c r="R56" s="154"/>
    </row>
    <row r="57" spans="1:20" ht="22.5" customHeight="1">
      <c r="A57" s="313"/>
      <c r="B57" s="313"/>
      <c r="C57" s="373" t="s">
        <v>358</v>
      </c>
      <c r="D57" s="373"/>
      <c r="E57" s="373"/>
      <c r="F57" s="20"/>
      <c r="G57" s="373" t="s">
        <v>358</v>
      </c>
      <c r="H57" s="373"/>
      <c r="I57" s="373"/>
    </row>
    <row r="58" spans="1:20" ht="22.5" customHeight="1">
      <c r="A58" s="313"/>
      <c r="B58" s="313"/>
      <c r="C58" s="380" t="s">
        <v>354</v>
      </c>
      <c r="D58" s="380"/>
      <c r="E58" s="380"/>
      <c r="F58" s="20"/>
      <c r="G58" s="380" t="s">
        <v>354</v>
      </c>
      <c r="H58" s="380"/>
      <c r="I58" s="380"/>
    </row>
    <row r="59" spans="1:20" ht="22.5" customHeight="1">
      <c r="A59" s="313"/>
      <c r="B59" s="314"/>
      <c r="C59" s="2">
        <v>2567</v>
      </c>
      <c r="D59" s="2"/>
      <c r="E59" s="2">
        <v>2566</v>
      </c>
      <c r="F59" s="2"/>
      <c r="G59" s="2">
        <v>2567</v>
      </c>
      <c r="H59" s="2"/>
      <c r="I59" s="2">
        <v>2566</v>
      </c>
    </row>
    <row r="60" spans="1:20" ht="22.5" customHeight="1">
      <c r="A60" s="313"/>
      <c r="B60" s="12"/>
      <c r="C60" s="370" t="s">
        <v>360</v>
      </c>
      <c r="D60" s="370"/>
      <c r="E60" s="370"/>
      <c r="F60" s="370"/>
      <c r="G60" s="370"/>
      <c r="H60" s="370"/>
      <c r="I60" s="370"/>
    </row>
    <row r="61" spans="1:20" ht="22.5" customHeight="1">
      <c r="A61" s="6" t="s">
        <v>26</v>
      </c>
      <c r="B61" s="313"/>
      <c r="C61" s="28"/>
      <c r="D61" s="28"/>
      <c r="E61" s="28"/>
      <c r="F61" s="28"/>
      <c r="G61" s="28"/>
      <c r="H61" s="28"/>
      <c r="I61" s="28"/>
    </row>
    <row r="62" spans="1:20" ht="21.45" customHeight="1">
      <c r="A62" s="76" t="s">
        <v>424</v>
      </c>
      <c r="B62" s="313"/>
      <c r="C62" s="188">
        <v>-10000000</v>
      </c>
      <c r="D62" s="189"/>
      <c r="E62" s="238">
        <v>0</v>
      </c>
      <c r="F62" s="195"/>
      <c r="G62" s="188">
        <v>0</v>
      </c>
      <c r="H62" s="195"/>
      <c r="I62" s="188">
        <v>0</v>
      </c>
      <c r="J62" s="40" t="s">
        <v>234</v>
      </c>
      <c r="K62" s="94">
        <v>172692</v>
      </c>
      <c r="T62" s="40"/>
    </row>
    <row r="63" spans="1:20" ht="22.5" hidden="1" customHeight="1">
      <c r="A63" s="76" t="s">
        <v>408</v>
      </c>
      <c r="B63" s="313"/>
      <c r="C63" s="28"/>
      <c r="D63" s="28"/>
      <c r="E63" s="188">
        <v>0</v>
      </c>
      <c r="F63" s="28"/>
      <c r="G63" s="28"/>
      <c r="H63" s="28"/>
      <c r="I63" s="188">
        <v>0</v>
      </c>
    </row>
    <row r="64" spans="1:20" ht="22.05" customHeight="1">
      <c r="A64" s="76" t="s">
        <v>415</v>
      </c>
      <c r="B64" s="12"/>
      <c r="C64" s="188">
        <v>5672500</v>
      </c>
      <c r="D64" s="189"/>
      <c r="E64" s="188">
        <v>-5887000</v>
      </c>
      <c r="F64" s="189"/>
      <c r="G64" s="188">
        <v>1755000</v>
      </c>
      <c r="H64" s="189"/>
      <c r="I64" s="188">
        <v>-4465000</v>
      </c>
    </row>
    <row r="65" spans="1:9" ht="22.05" customHeight="1">
      <c r="A65" s="76" t="s">
        <v>388</v>
      </c>
      <c r="B65" s="12"/>
      <c r="C65" s="188">
        <v>0</v>
      </c>
      <c r="D65" s="189"/>
      <c r="E65" s="188">
        <v>0</v>
      </c>
      <c r="F65" s="189"/>
      <c r="G65" s="188">
        <v>-2000000</v>
      </c>
      <c r="H65" s="189"/>
      <c r="I65" s="188">
        <v>-18000000</v>
      </c>
    </row>
    <row r="66" spans="1:9" ht="22.05" customHeight="1">
      <c r="A66" s="76" t="s">
        <v>350</v>
      </c>
      <c r="B66" s="12"/>
      <c r="C66" s="188">
        <v>48366814</v>
      </c>
      <c r="D66" s="189"/>
      <c r="E66" s="188">
        <v>0</v>
      </c>
      <c r="F66" s="189"/>
      <c r="G66" s="188">
        <v>46645437</v>
      </c>
      <c r="H66" s="189"/>
      <c r="I66" s="188">
        <v>0</v>
      </c>
    </row>
    <row r="67" spans="1:9" ht="21.6">
      <c r="A67" s="76" t="s">
        <v>318</v>
      </c>
      <c r="B67" s="12"/>
      <c r="C67" s="188">
        <v>-45382179</v>
      </c>
      <c r="D67" s="189"/>
      <c r="E67" s="188">
        <v>-124838599</v>
      </c>
      <c r="F67" s="189"/>
      <c r="G67" s="238">
        <v>-5074440</v>
      </c>
      <c r="H67" s="189"/>
      <c r="I67" s="188">
        <v>-57937800</v>
      </c>
    </row>
    <row r="68" spans="1:9" ht="21.6" hidden="1">
      <c r="A68" s="76" t="s">
        <v>334</v>
      </c>
      <c r="B68" s="12"/>
      <c r="C68" s="188"/>
      <c r="D68" s="189"/>
      <c r="E68" s="188">
        <v>0</v>
      </c>
      <c r="F68" s="189"/>
      <c r="G68" s="188"/>
      <c r="H68" s="189"/>
      <c r="I68" s="188">
        <v>0</v>
      </c>
    </row>
    <row r="69" spans="1:9" ht="21.6" hidden="1">
      <c r="A69" s="76" t="s">
        <v>370</v>
      </c>
      <c r="B69" s="12"/>
      <c r="C69" s="188"/>
      <c r="D69" s="189"/>
      <c r="E69" s="188">
        <v>0</v>
      </c>
      <c r="F69" s="189"/>
      <c r="G69" s="188"/>
      <c r="H69" s="189"/>
      <c r="I69" s="188">
        <v>0</v>
      </c>
    </row>
    <row r="70" spans="1:9" ht="21.6" hidden="1">
      <c r="A70" s="76" t="s">
        <v>317</v>
      </c>
      <c r="B70" s="12"/>
      <c r="C70" s="188"/>
      <c r="D70" s="189"/>
      <c r="E70" s="188">
        <v>0</v>
      </c>
      <c r="F70" s="189"/>
      <c r="G70" s="188"/>
      <c r="H70" s="189"/>
      <c r="I70" s="188">
        <v>0</v>
      </c>
    </row>
    <row r="71" spans="1:9" ht="21.6">
      <c r="A71" s="76" t="s">
        <v>335</v>
      </c>
      <c r="B71" s="12"/>
      <c r="C71" s="188">
        <v>0</v>
      </c>
      <c r="D71" s="189"/>
      <c r="E71" s="188">
        <v>0</v>
      </c>
      <c r="F71" s="189"/>
      <c r="G71" s="188">
        <v>-23000000</v>
      </c>
      <c r="H71" s="189"/>
      <c r="I71" s="188">
        <v>-39000000</v>
      </c>
    </row>
    <row r="72" spans="1:9" ht="21.6" hidden="1">
      <c r="A72" s="76" t="s">
        <v>357</v>
      </c>
      <c r="B72" s="12"/>
      <c r="C72" s="188"/>
      <c r="D72" s="189"/>
      <c r="E72" s="188">
        <v>0</v>
      </c>
      <c r="F72" s="189"/>
      <c r="G72" s="188"/>
      <c r="H72" s="189"/>
      <c r="I72" s="188">
        <v>0</v>
      </c>
    </row>
    <row r="73" spans="1:9" ht="21.6">
      <c r="A73" s="76" t="s">
        <v>416</v>
      </c>
      <c r="B73" s="12"/>
      <c r="C73" s="188">
        <v>556124</v>
      </c>
      <c r="D73" s="189"/>
      <c r="E73" s="188">
        <f>268042+173010</f>
        <v>441052</v>
      </c>
      <c r="F73" s="189"/>
      <c r="G73" s="188">
        <v>65225</v>
      </c>
      <c r="H73" s="189"/>
      <c r="I73" s="188">
        <v>0</v>
      </c>
    </row>
    <row r="74" spans="1:9" ht="21.6">
      <c r="A74" s="76" t="s">
        <v>372</v>
      </c>
      <c r="B74" s="12"/>
      <c r="C74" s="188">
        <v>2700000</v>
      </c>
      <c r="D74" s="189"/>
      <c r="E74" s="188">
        <v>0</v>
      </c>
      <c r="F74" s="189"/>
      <c r="G74" s="188">
        <v>2700000</v>
      </c>
      <c r="H74" s="189"/>
      <c r="I74" s="188">
        <v>0</v>
      </c>
    </row>
    <row r="75" spans="1:9" ht="21.6" hidden="1">
      <c r="A75" s="76" t="s">
        <v>295</v>
      </c>
      <c r="B75" s="12"/>
      <c r="C75" s="188"/>
      <c r="D75" s="189"/>
      <c r="E75" s="188"/>
      <c r="F75" s="189"/>
      <c r="G75" s="188"/>
      <c r="H75" s="189"/>
      <c r="I75" s="188">
        <v>0</v>
      </c>
    </row>
    <row r="76" spans="1:9" ht="21.6" hidden="1">
      <c r="A76" s="76" t="s">
        <v>382</v>
      </c>
      <c r="B76" s="12"/>
      <c r="C76" s="188"/>
      <c r="D76" s="189"/>
      <c r="E76" s="188"/>
      <c r="F76" s="189"/>
      <c r="G76" s="188"/>
      <c r="H76" s="189"/>
      <c r="I76" s="188">
        <v>0</v>
      </c>
    </row>
    <row r="77" spans="1:9" ht="21.6">
      <c r="A77" s="76" t="s">
        <v>417</v>
      </c>
      <c r="B77" s="12"/>
      <c r="C77" s="188">
        <f>-46445266-6767166</f>
        <v>-53212432</v>
      </c>
      <c r="D77" s="189"/>
      <c r="E77" s="188">
        <f>-49244702-7334209</f>
        <v>-56578911</v>
      </c>
      <c r="F77" s="189"/>
      <c r="G77" s="188">
        <v>-381025</v>
      </c>
      <c r="H77" s="189"/>
      <c r="I77" s="188">
        <v>-602275</v>
      </c>
    </row>
    <row r="78" spans="1:9" ht="21.6" hidden="1">
      <c r="A78" s="313" t="s">
        <v>242</v>
      </c>
      <c r="B78" s="12"/>
      <c r="C78" s="188"/>
      <c r="D78" s="189"/>
      <c r="E78" s="188"/>
      <c r="F78" s="189"/>
      <c r="G78" s="188"/>
      <c r="H78" s="189"/>
      <c r="I78" s="188"/>
    </row>
    <row r="79" spans="1:9" ht="21.6" hidden="1">
      <c r="A79" s="76" t="s">
        <v>196</v>
      </c>
      <c r="B79" s="12"/>
      <c r="C79" s="188"/>
      <c r="D79" s="189"/>
      <c r="E79" s="188">
        <v>0</v>
      </c>
      <c r="F79" s="189"/>
      <c r="G79" s="188">
        <v>0</v>
      </c>
      <c r="H79" s="189"/>
      <c r="I79" s="188">
        <v>0</v>
      </c>
    </row>
    <row r="80" spans="1:9" ht="21.6" hidden="1">
      <c r="A80" s="76" t="s">
        <v>269</v>
      </c>
      <c r="B80" s="12"/>
      <c r="C80" s="188"/>
      <c r="D80" s="189"/>
      <c r="E80" s="188"/>
      <c r="F80" s="189"/>
      <c r="G80" s="188"/>
      <c r="H80" s="189"/>
      <c r="I80" s="188">
        <v>0</v>
      </c>
    </row>
    <row r="81" spans="1:17" ht="21.6" hidden="1">
      <c r="A81" s="76" t="s">
        <v>336</v>
      </c>
      <c r="B81" s="12"/>
      <c r="C81" s="188"/>
      <c r="D81" s="189"/>
      <c r="E81" s="188">
        <v>0</v>
      </c>
      <c r="F81" s="189"/>
      <c r="G81" s="188"/>
      <c r="H81" s="189"/>
      <c r="I81" s="188">
        <v>0</v>
      </c>
      <c r="Q81" s="7"/>
    </row>
    <row r="82" spans="1:17" ht="21.6">
      <c r="A82" s="76" t="s">
        <v>281</v>
      </c>
      <c r="B82" s="12"/>
      <c r="C82" s="188">
        <v>150777299</v>
      </c>
      <c r="D82" s="189"/>
      <c r="E82" s="188">
        <v>243728340</v>
      </c>
      <c r="F82" s="189"/>
      <c r="G82" s="188">
        <v>230031896</v>
      </c>
      <c r="H82" s="189"/>
      <c r="I82" s="188">
        <v>422906309</v>
      </c>
    </row>
    <row r="83" spans="1:17" ht="21.6">
      <c r="A83" s="76" t="s">
        <v>221</v>
      </c>
      <c r="B83" s="313"/>
      <c r="C83" s="192">
        <v>3671243</v>
      </c>
      <c r="D83" s="189"/>
      <c r="E83" s="192">
        <v>625311</v>
      </c>
      <c r="F83" s="195"/>
      <c r="G83" s="192">
        <v>965892</v>
      </c>
      <c r="H83" s="195"/>
      <c r="I83" s="192">
        <v>125094</v>
      </c>
      <c r="Q83" s="159"/>
    </row>
    <row r="84" spans="1:17" ht="22.5" customHeight="1">
      <c r="A84" s="1" t="s">
        <v>395</v>
      </c>
      <c r="B84" s="313"/>
      <c r="C84" s="196">
        <f>SUM(C62:C83)</f>
        <v>103149369</v>
      </c>
      <c r="D84" s="197"/>
      <c r="E84" s="196">
        <f>SUM(E62:E83)</f>
        <v>57490193</v>
      </c>
      <c r="F84" s="197"/>
      <c r="G84" s="196">
        <f>SUM(G62:G83)</f>
        <v>251707985</v>
      </c>
      <c r="H84" s="197"/>
      <c r="I84" s="196">
        <f>SUM(I62:I83)</f>
        <v>303026328</v>
      </c>
      <c r="J84" s="40"/>
    </row>
    <row r="85" spans="1:17" ht="22.5" customHeight="1">
      <c r="A85" s="1"/>
      <c r="B85" s="313"/>
      <c r="C85" s="198"/>
      <c r="D85" s="197"/>
      <c r="E85" s="198"/>
      <c r="F85" s="197"/>
      <c r="G85" s="198"/>
      <c r="H85" s="197"/>
      <c r="I85" s="198"/>
      <c r="J85" s="40"/>
    </row>
    <row r="86" spans="1:17" ht="22.5" customHeight="1">
      <c r="A86" s="6" t="s">
        <v>27</v>
      </c>
      <c r="B86" s="313"/>
      <c r="C86" s="197"/>
      <c r="D86" s="197"/>
      <c r="E86" s="197"/>
      <c r="F86" s="197"/>
      <c r="G86" s="197"/>
      <c r="H86" s="197"/>
      <c r="I86" s="197"/>
    </row>
    <row r="87" spans="1:17" ht="22.5" customHeight="1">
      <c r="A87" s="76" t="s">
        <v>224</v>
      </c>
      <c r="B87" s="162"/>
      <c r="C87" s="238">
        <v>1520000000</v>
      </c>
      <c r="D87" s="197"/>
      <c r="E87" s="188">
        <v>1805000000</v>
      </c>
      <c r="F87" s="197"/>
      <c r="G87" s="188">
        <v>670000000</v>
      </c>
      <c r="H87" s="197"/>
      <c r="I87" s="188">
        <v>815000000</v>
      </c>
    </row>
    <row r="88" spans="1:17" ht="22.5" customHeight="1">
      <c r="A88" s="76" t="s">
        <v>245</v>
      </c>
      <c r="B88" s="162"/>
      <c r="C88" s="188">
        <v>-1495000000</v>
      </c>
      <c r="D88" s="197"/>
      <c r="E88" s="188">
        <v>-1654000000</v>
      </c>
      <c r="F88" s="197"/>
      <c r="G88" s="188">
        <v>-630000000</v>
      </c>
      <c r="H88" s="197"/>
      <c r="I88" s="188">
        <v>-739000000</v>
      </c>
      <c r="J88" s="40"/>
    </row>
    <row r="89" spans="1:17" ht="22.5" customHeight="1">
      <c r="A89" s="76" t="s">
        <v>436</v>
      </c>
      <c r="B89" s="162"/>
      <c r="C89" s="188">
        <v>0</v>
      </c>
      <c r="D89" s="197"/>
      <c r="E89" s="188">
        <v>0</v>
      </c>
      <c r="F89" s="197"/>
      <c r="G89" s="188">
        <v>145000000</v>
      </c>
      <c r="H89" s="197"/>
      <c r="I89" s="188">
        <v>0</v>
      </c>
      <c r="J89" s="40"/>
    </row>
    <row r="90" spans="1:17" ht="21" hidden="1" customHeight="1">
      <c r="A90" s="76" t="s">
        <v>237</v>
      </c>
      <c r="B90" s="12"/>
      <c r="C90" s="188"/>
      <c r="D90" s="197"/>
      <c r="E90" s="188"/>
      <c r="F90" s="197"/>
      <c r="G90" s="188"/>
      <c r="H90" s="197"/>
      <c r="I90" s="188"/>
      <c r="J90" s="40"/>
    </row>
    <row r="91" spans="1:17" ht="22.5" customHeight="1">
      <c r="A91" s="76" t="s">
        <v>437</v>
      </c>
      <c r="B91" s="162"/>
      <c r="C91" s="188">
        <v>0</v>
      </c>
      <c r="D91" s="197"/>
      <c r="E91" s="188">
        <v>0</v>
      </c>
      <c r="F91" s="197"/>
      <c r="G91" s="188">
        <v>-85000000</v>
      </c>
      <c r="H91" s="197"/>
      <c r="I91" s="188">
        <v>0</v>
      </c>
      <c r="J91" s="40"/>
    </row>
    <row r="92" spans="1:17" ht="21" customHeight="1">
      <c r="A92" s="76" t="s">
        <v>246</v>
      </c>
      <c r="B92" s="162"/>
      <c r="C92" s="188">
        <v>0</v>
      </c>
      <c r="D92" s="195"/>
      <c r="E92" s="188">
        <v>25500000</v>
      </c>
      <c r="F92" s="189"/>
      <c r="G92" s="188">
        <v>0</v>
      </c>
      <c r="H92" s="189"/>
      <c r="I92" s="188">
        <v>0</v>
      </c>
      <c r="J92" s="40"/>
    </row>
    <row r="93" spans="1:17" ht="22.5" customHeight="1">
      <c r="A93" s="76" t="s">
        <v>247</v>
      </c>
      <c r="B93" s="162"/>
      <c r="C93" s="188">
        <v>-188148601</v>
      </c>
      <c r="D93" s="189"/>
      <c r="E93" s="188">
        <v>-185649931</v>
      </c>
      <c r="F93" s="189"/>
      <c r="G93" s="188">
        <v>-113713313</v>
      </c>
      <c r="H93" s="189"/>
      <c r="I93" s="188">
        <v>-113713312</v>
      </c>
      <c r="J93" s="40"/>
      <c r="N93" s="159"/>
      <c r="Q93" s="159"/>
    </row>
    <row r="94" spans="1:17" ht="22.5" customHeight="1">
      <c r="A94" s="76" t="s">
        <v>270</v>
      </c>
      <c r="B94" s="162"/>
      <c r="C94" s="188">
        <v>-21315649</v>
      </c>
      <c r="D94" s="189"/>
      <c r="E94" s="188">
        <v>-21012964</v>
      </c>
      <c r="F94" s="189"/>
      <c r="G94" s="188">
        <v>-2980679</v>
      </c>
      <c r="H94" s="189"/>
      <c r="I94" s="188">
        <v>-2647430</v>
      </c>
      <c r="J94" s="40"/>
      <c r="N94" s="159"/>
      <c r="Q94" s="159"/>
    </row>
    <row r="95" spans="1:17" ht="21.6">
      <c r="A95" s="76" t="s">
        <v>337</v>
      </c>
      <c r="B95" s="12"/>
      <c r="C95" s="188">
        <v>-145859774</v>
      </c>
      <c r="D95" s="189"/>
      <c r="E95" s="188">
        <v>-193134189</v>
      </c>
      <c r="F95" s="189"/>
      <c r="G95" s="188">
        <v>-145859774</v>
      </c>
      <c r="H95" s="189"/>
      <c r="I95" s="188">
        <v>-193134170</v>
      </c>
    </row>
    <row r="96" spans="1:17" ht="21.6">
      <c r="A96" s="313" t="s">
        <v>225</v>
      </c>
      <c r="B96" s="12"/>
      <c r="C96" s="188">
        <v>-29983550</v>
      </c>
      <c r="D96" s="189"/>
      <c r="E96" s="188">
        <v>-28439892</v>
      </c>
      <c r="F96" s="189"/>
      <c r="G96" s="188">
        <v>-12618676</v>
      </c>
      <c r="H96" s="189"/>
      <c r="I96" s="188">
        <v>-11259999</v>
      </c>
    </row>
    <row r="97" spans="1:19" ht="21.6">
      <c r="A97" s="76" t="s">
        <v>412</v>
      </c>
      <c r="B97" s="12"/>
      <c r="C97" s="188">
        <v>-102649040</v>
      </c>
      <c r="D97" s="189"/>
      <c r="E97" s="188">
        <v>0</v>
      </c>
      <c r="F97" s="189"/>
      <c r="G97" s="188">
        <v>-102649040</v>
      </c>
      <c r="H97" s="189"/>
      <c r="I97" s="188">
        <v>0</v>
      </c>
    </row>
    <row r="98" spans="1:19" ht="21.6">
      <c r="A98" s="76" t="s">
        <v>413</v>
      </c>
      <c r="B98" s="12"/>
      <c r="C98" s="238">
        <v>-21097505</v>
      </c>
      <c r="D98" s="189"/>
      <c r="E98" s="188">
        <v>0</v>
      </c>
      <c r="F98" s="189"/>
      <c r="G98" s="188">
        <v>0</v>
      </c>
      <c r="H98" s="189"/>
      <c r="I98" s="188">
        <v>0</v>
      </c>
    </row>
    <row r="99" spans="1:19" ht="21.6">
      <c r="A99" s="76" t="s">
        <v>414</v>
      </c>
      <c r="B99" s="12"/>
      <c r="C99" s="188">
        <v>21825000</v>
      </c>
      <c r="D99" s="189"/>
      <c r="E99" s="188">
        <v>0</v>
      </c>
      <c r="F99" s="189"/>
      <c r="G99" s="188">
        <v>0</v>
      </c>
      <c r="H99" s="189"/>
      <c r="I99" s="188">
        <v>0</v>
      </c>
      <c r="N99" s="159"/>
    </row>
    <row r="100" spans="1:19" ht="22.2">
      <c r="A100" s="1" t="s">
        <v>396</v>
      </c>
      <c r="B100" s="313"/>
      <c r="C100" s="196">
        <f>SUM(C87:C99)</f>
        <v>-462229119</v>
      </c>
      <c r="D100" s="197"/>
      <c r="E100" s="196">
        <f>SUM(E87:E99)</f>
        <v>-251736976</v>
      </c>
      <c r="F100" s="197"/>
      <c r="G100" s="196">
        <f>SUM(G87:G99)</f>
        <v>-277821482</v>
      </c>
      <c r="H100" s="197"/>
      <c r="I100" s="196">
        <f>SUM(I87:I99)</f>
        <v>-244754911</v>
      </c>
    </row>
    <row r="101" spans="1:19" ht="22.5" customHeight="1">
      <c r="A101" s="1"/>
      <c r="B101" s="313"/>
      <c r="C101" s="199"/>
      <c r="D101" s="197"/>
      <c r="E101" s="199"/>
      <c r="F101" s="197"/>
      <c r="G101" s="199"/>
      <c r="H101" s="197"/>
      <c r="I101" s="199"/>
    </row>
    <row r="102" spans="1:19" ht="22.5" customHeight="1">
      <c r="A102" t="s">
        <v>338</v>
      </c>
      <c r="B102" s="76"/>
    </row>
    <row r="103" spans="1:19" ht="22.5" customHeight="1">
      <c r="A103" t="s">
        <v>271</v>
      </c>
      <c r="B103" s="76"/>
      <c r="C103" s="188">
        <f>C53+C84+C100</f>
        <v>27031942</v>
      </c>
      <c r="D103" s="189"/>
      <c r="E103" s="188">
        <f>E53+E84+E100</f>
        <v>-59270539</v>
      </c>
      <c r="F103" s="189"/>
      <c r="G103" s="188">
        <f>G53+G84+G100</f>
        <v>3778996</v>
      </c>
      <c r="H103" s="189"/>
      <c r="I103" s="188">
        <f>I53+I84+I100</f>
        <v>-40269867</v>
      </c>
    </row>
    <row r="104" spans="1:19" ht="22.5" customHeight="1">
      <c r="A104" t="s">
        <v>263</v>
      </c>
      <c r="B104" s="313"/>
      <c r="C104" s="193"/>
      <c r="D104" s="197"/>
      <c r="E104" s="193"/>
      <c r="F104" s="197"/>
      <c r="G104" s="193"/>
      <c r="H104" s="197"/>
      <c r="I104" s="193"/>
    </row>
    <row r="105" spans="1:19" ht="22.5" customHeight="1">
      <c r="A105" t="s">
        <v>264</v>
      </c>
      <c r="B105" s="313"/>
      <c r="C105" s="192">
        <v>-4135365</v>
      </c>
      <c r="D105" s="197"/>
      <c r="E105" s="192">
        <v>-104185</v>
      </c>
      <c r="F105" s="197"/>
      <c r="G105" s="192">
        <v>-14172</v>
      </c>
      <c r="H105" s="197"/>
      <c r="I105" s="192">
        <v>-3815</v>
      </c>
    </row>
    <row r="106" spans="1:19" ht="22.5" customHeight="1">
      <c r="A106" s="55" t="s">
        <v>338</v>
      </c>
      <c r="B106" s="313"/>
      <c r="C106" s="193">
        <f>SUM(C103:C105)</f>
        <v>22896577</v>
      </c>
      <c r="D106" s="197"/>
      <c r="E106" s="193">
        <f>SUM(E103:E105)</f>
        <v>-59374724</v>
      </c>
      <c r="F106" s="197"/>
      <c r="G106" s="193">
        <f>SUM(G103:G105)</f>
        <v>3764824</v>
      </c>
      <c r="H106" s="197"/>
      <c r="I106" s="193">
        <f>SUM(I103:I105)</f>
        <v>-40273682</v>
      </c>
    </row>
    <row r="107" spans="1:19" ht="22.5" customHeight="1">
      <c r="A107" t="s">
        <v>310</v>
      </c>
      <c r="B107" s="313"/>
      <c r="C107" s="194">
        <f>E108</f>
        <v>151784889</v>
      </c>
      <c r="D107" s="189"/>
      <c r="E107" s="194">
        <v>211159613</v>
      </c>
      <c r="F107" s="197"/>
      <c r="G107" s="194">
        <f>I108</f>
        <v>12954644</v>
      </c>
      <c r="H107" s="197"/>
      <c r="I107" s="194">
        <v>53228326</v>
      </c>
    </row>
    <row r="108" spans="1:19" ht="22.5" customHeight="1" thickBot="1">
      <c r="A108" s="1" t="s">
        <v>355</v>
      </c>
      <c r="B108" s="313"/>
      <c r="C108" s="200">
        <f>SUM(C106:C107)</f>
        <v>174681466</v>
      </c>
      <c r="D108" s="197"/>
      <c r="E108" s="200">
        <f>SUM(E106:E107)</f>
        <v>151784889</v>
      </c>
      <c r="F108" s="197"/>
      <c r="G108" s="200">
        <f>SUM(G106:G107)</f>
        <v>16719468</v>
      </c>
      <c r="H108" s="197"/>
      <c r="I108" s="200">
        <f>SUM(I106:I107)</f>
        <v>12954644</v>
      </c>
      <c r="J108" s="150">
        <v>189285137.37297964</v>
      </c>
      <c r="R108" s="282">
        <f>C108-'BL7-9'!D9</f>
        <v>0</v>
      </c>
      <c r="S108" s="294">
        <f>G108-'BL7-9'!H9</f>
        <v>0</v>
      </c>
    </row>
    <row r="109" spans="1:19" ht="22.2" thickTop="1">
      <c r="A109" s="76"/>
      <c r="B109" s="313"/>
      <c r="C109" s="150"/>
      <c r="E109" s="150"/>
    </row>
    <row r="110" spans="1:19" ht="22.5" customHeight="1">
      <c r="A110" s="14" t="s">
        <v>158</v>
      </c>
      <c r="B110" s="313"/>
      <c r="C110" s="4"/>
      <c r="D110" s="4"/>
      <c r="E110" s="4"/>
      <c r="F110" s="4"/>
      <c r="G110" s="4"/>
      <c r="H110" s="4"/>
      <c r="I110" s="4"/>
      <c r="J110" s="40"/>
    </row>
    <row r="111" spans="1:19" ht="22.5" customHeight="1">
      <c r="A111" s="14" t="s">
        <v>356</v>
      </c>
      <c r="B111" s="313"/>
      <c r="C111" s="4"/>
      <c r="D111" s="4"/>
      <c r="E111" s="4"/>
      <c r="F111" s="4"/>
      <c r="G111" s="4"/>
      <c r="H111" s="4"/>
      <c r="I111" s="4"/>
      <c r="J111" s="40"/>
    </row>
    <row r="112" spans="1:19" ht="22.5" customHeight="1">
      <c r="A112" s="313"/>
      <c r="B112" s="313"/>
      <c r="C112" s="371" t="s">
        <v>1</v>
      </c>
      <c r="D112" s="371"/>
      <c r="E112" s="371"/>
      <c r="F112" s="20"/>
      <c r="G112" s="371" t="s">
        <v>47</v>
      </c>
      <c r="H112" s="371"/>
      <c r="I112" s="371"/>
    </row>
    <row r="113" spans="1:9" ht="22.5" customHeight="1">
      <c r="A113" s="313"/>
      <c r="B113" s="313"/>
      <c r="C113" s="373" t="s">
        <v>358</v>
      </c>
      <c r="D113" s="373"/>
      <c r="E113" s="373"/>
      <c r="F113" s="20"/>
      <c r="G113" s="373" t="s">
        <v>358</v>
      </c>
      <c r="H113" s="373"/>
      <c r="I113" s="373"/>
    </row>
    <row r="114" spans="1:9" ht="22.5" customHeight="1">
      <c r="A114" s="313"/>
      <c r="B114" s="313"/>
      <c r="C114" s="380" t="s">
        <v>354</v>
      </c>
      <c r="D114" s="380"/>
      <c r="E114" s="380"/>
      <c r="F114" s="20"/>
      <c r="G114" s="380" t="s">
        <v>354</v>
      </c>
      <c r="H114" s="380"/>
      <c r="I114" s="380"/>
    </row>
    <row r="115" spans="1:9" ht="22.5" customHeight="1">
      <c r="A115" s="313"/>
      <c r="B115" s="314"/>
      <c r="C115" s="2">
        <v>2567</v>
      </c>
      <c r="D115" s="2"/>
      <c r="E115" s="2">
        <v>2566</v>
      </c>
      <c r="F115" s="2"/>
      <c r="G115" s="2">
        <v>2567</v>
      </c>
      <c r="H115" s="2"/>
      <c r="I115" s="2">
        <v>2566</v>
      </c>
    </row>
    <row r="116" spans="1:9" ht="22.5" customHeight="1">
      <c r="A116" s="313"/>
      <c r="B116" s="12"/>
      <c r="C116" s="370" t="s">
        <v>360</v>
      </c>
      <c r="D116" s="370"/>
      <c r="E116" s="370"/>
      <c r="F116" s="370"/>
      <c r="G116" s="370"/>
      <c r="H116" s="370"/>
      <c r="I116" s="370"/>
    </row>
    <row r="117" spans="1:9" ht="22.2">
      <c r="A117" s="317" t="s">
        <v>226</v>
      </c>
      <c r="B117" s="313"/>
      <c r="C117" s="136"/>
      <c r="D117" s="34"/>
      <c r="E117" s="136"/>
      <c r="F117" s="34"/>
      <c r="G117" s="34"/>
      <c r="H117" s="34"/>
      <c r="I117" s="34"/>
    </row>
    <row r="118" spans="1:9" ht="22.2" hidden="1">
      <c r="A118" s="318" t="s">
        <v>315</v>
      </c>
      <c r="B118" s="313"/>
      <c r="C118" s="110"/>
      <c r="D118" s="322"/>
      <c r="E118" s="110">
        <v>0</v>
      </c>
      <c r="F118" s="136"/>
      <c r="G118" s="110"/>
      <c r="H118" s="136"/>
      <c r="I118" s="110">
        <v>0</v>
      </c>
    </row>
    <row r="119" spans="1:9" ht="22.2" hidden="1">
      <c r="A119" s="318" t="s">
        <v>316</v>
      </c>
      <c r="B119" s="313"/>
      <c r="C119" s="110">
        <v>0</v>
      </c>
      <c r="D119" s="322"/>
      <c r="E119" s="110">
        <v>0</v>
      </c>
      <c r="F119" s="136"/>
      <c r="G119" s="110"/>
      <c r="H119" s="136"/>
      <c r="I119" s="110">
        <v>0</v>
      </c>
    </row>
    <row r="120" spans="1:9" ht="21.6">
      <c r="A120" s="319" t="s">
        <v>311</v>
      </c>
      <c r="B120" s="313"/>
      <c r="C120" s="188">
        <v>9155800</v>
      </c>
      <c r="D120" s="34"/>
      <c r="E120" s="188">
        <v>16218023</v>
      </c>
      <c r="F120" s="34"/>
      <c r="G120" s="188">
        <v>0</v>
      </c>
      <c r="H120" s="34"/>
      <c r="I120" s="188">
        <v>6500000</v>
      </c>
    </row>
    <row r="121" spans="1:9" ht="21.6">
      <c r="A121" s="319" t="s">
        <v>392</v>
      </c>
      <c r="B121" s="313"/>
      <c r="C121" s="188">
        <v>0</v>
      </c>
      <c r="D121" s="34"/>
      <c r="E121" s="188">
        <v>-1173381</v>
      </c>
      <c r="F121" s="34"/>
      <c r="G121" s="188">
        <v>0</v>
      </c>
      <c r="H121" s="34"/>
      <c r="I121" s="188">
        <v>0</v>
      </c>
    </row>
    <row r="122" spans="1:9" ht="21.6">
      <c r="A122" s="319" t="s">
        <v>339</v>
      </c>
      <c r="B122" s="313"/>
      <c r="C122" s="188">
        <v>0</v>
      </c>
      <c r="D122" s="34"/>
      <c r="E122" s="188">
        <v>-1215288</v>
      </c>
      <c r="F122" s="34"/>
      <c r="G122" s="188">
        <v>0</v>
      </c>
      <c r="H122" s="34"/>
      <c r="I122" s="188">
        <v>0</v>
      </c>
    </row>
    <row r="123" spans="1:9" ht="21.6">
      <c r="A123" s="319" t="s">
        <v>426</v>
      </c>
      <c r="B123" s="313"/>
      <c r="C123" s="188">
        <v>1257000</v>
      </c>
      <c r="D123" s="34"/>
      <c r="E123" s="188">
        <v>0</v>
      </c>
      <c r="F123" s="34"/>
      <c r="G123" s="188">
        <v>0</v>
      </c>
      <c r="H123" s="34"/>
      <c r="I123" s="188">
        <v>0</v>
      </c>
    </row>
    <row r="124" spans="1:9" ht="21.6">
      <c r="A124" s="319" t="s">
        <v>397</v>
      </c>
      <c r="B124" s="313"/>
      <c r="C124" s="188"/>
      <c r="D124" s="34"/>
      <c r="E124" s="34"/>
      <c r="F124" s="34"/>
      <c r="G124" s="34"/>
      <c r="H124" s="34"/>
      <c r="I124" s="34"/>
    </row>
    <row r="125" spans="1:9" ht="21.6">
      <c r="A125" s="319" t="s">
        <v>398</v>
      </c>
      <c r="B125" s="313"/>
      <c r="C125" s="110">
        <v>51198624</v>
      </c>
      <c r="D125" s="34"/>
      <c r="E125" s="34">
        <v>58900624</v>
      </c>
      <c r="F125" s="34"/>
      <c r="G125" s="110">
        <f>-G77</f>
        <v>381025</v>
      </c>
      <c r="H125" s="34"/>
      <c r="I125" s="110">
        <v>602275</v>
      </c>
    </row>
    <row r="126" spans="1:9" ht="21.6" hidden="1">
      <c r="A126" s="319" t="s">
        <v>227</v>
      </c>
      <c r="B126" s="313"/>
      <c r="C126" s="188"/>
      <c r="D126" s="34"/>
      <c r="E126" s="34"/>
      <c r="F126" s="34"/>
      <c r="G126" s="110"/>
      <c r="H126" s="34"/>
      <c r="I126" s="110"/>
    </row>
    <row r="127" spans="1:9" ht="21.6" hidden="1">
      <c r="A127" s="319" t="s">
        <v>228</v>
      </c>
      <c r="B127" s="313"/>
      <c r="C127" s="188"/>
      <c r="D127" s="34"/>
      <c r="E127" s="136"/>
      <c r="F127" s="34"/>
      <c r="G127" s="136"/>
      <c r="H127" s="34"/>
      <c r="I127" s="136"/>
    </row>
    <row r="128" spans="1:9" ht="21.6" hidden="1">
      <c r="A128" s="319" t="s">
        <v>229</v>
      </c>
      <c r="B128" s="313"/>
      <c r="C128" s="188"/>
      <c r="D128" s="34"/>
      <c r="E128" s="136"/>
      <c r="F128" s="34"/>
      <c r="G128" s="136"/>
      <c r="H128" s="34"/>
      <c r="I128" s="136"/>
    </row>
    <row r="129" spans="1:14" ht="21.6">
      <c r="A129" s="319" t="s">
        <v>400</v>
      </c>
      <c r="B129" s="313"/>
      <c r="C129" s="238">
        <v>2013808</v>
      </c>
      <c r="D129" s="34"/>
      <c r="E129" s="34">
        <v>-2321713</v>
      </c>
      <c r="F129" s="34"/>
      <c r="G129" s="110">
        <v>0</v>
      </c>
      <c r="H129" s="34"/>
      <c r="I129" s="110">
        <v>0</v>
      </c>
    </row>
    <row r="130" spans="1:14" ht="21.6" hidden="1">
      <c r="A130" s="318" t="s">
        <v>230</v>
      </c>
      <c r="B130" s="313"/>
      <c r="C130" s="34"/>
      <c r="D130" s="34"/>
      <c r="E130" s="34"/>
      <c r="F130" s="34"/>
      <c r="G130" s="136">
        <v>0</v>
      </c>
      <c r="H130" s="34"/>
      <c r="I130" s="136">
        <v>0</v>
      </c>
      <c r="N130" s="159"/>
    </row>
    <row r="131" spans="1:14" ht="22.8" thickBot="1">
      <c r="A131" s="317" t="s">
        <v>399</v>
      </c>
      <c r="B131" s="313"/>
      <c r="C131" s="200">
        <f>SUM(C125:C130)</f>
        <v>53212432</v>
      </c>
      <c r="D131" s="322"/>
      <c r="E131" s="325">
        <f>SUM(E125:E130)</f>
        <v>56578911</v>
      </c>
      <c r="F131" s="322"/>
      <c r="G131" s="200">
        <f>SUM(G125:G130)</f>
        <v>381025</v>
      </c>
      <c r="H131" s="322"/>
      <c r="I131" s="325">
        <f>SUM(I125:I130)</f>
        <v>602275</v>
      </c>
    </row>
    <row r="132" spans="1:14" ht="22.8" thickTop="1">
      <c r="A132" s="317"/>
      <c r="B132" s="313"/>
      <c r="C132" s="322"/>
      <c r="D132" s="322"/>
      <c r="E132" s="322"/>
      <c r="F132" s="322"/>
      <c r="G132" s="322"/>
      <c r="H132" s="322"/>
      <c r="I132" s="322"/>
    </row>
    <row r="133" spans="1:14" ht="22.2">
      <c r="A133" s="313"/>
      <c r="B133" s="313"/>
      <c r="C133" s="158">
        <f>C108-'BL7-9'!D9</f>
        <v>0</v>
      </c>
      <c r="D133" s="158"/>
      <c r="E133" s="158">
        <f>E108-'BL7-9'!F9</f>
        <v>0</v>
      </c>
      <c r="F133" s="158"/>
      <c r="G133" s="158">
        <f>G108-'BL7-9'!H9</f>
        <v>0</v>
      </c>
      <c r="H133" s="158"/>
      <c r="I133" s="158">
        <f>I108-'BL7-9'!J9</f>
        <v>0</v>
      </c>
    </row>
    <row r="134" spans="1:14" ht="21.6">
      <c r="C134" s="240">
        <f>C131+C77+C79</f>
        <v>0</v>
      </c>
      <c r="D134" s="240"/>
      <c r="E134" s="240">
        <f>E131+E77+E79</f>
        <v>0</v>
      </c>
      <c r="F134" s="240"/>
      <c r="G134" s="240">
        <f>G77+G131</f>
        <v>0</v>
      </c>
      <c r="H134" s="240"/>
      <c r="I134" s="240">
        <f>I77+I131</f>
        <v>0</v>
      </c>
      <c r="J134" s="160"/>
      <c r="K134" s="160"/>
      <c r="L134" s="160"/>
      <c r="M134" s="160"/>
      <c r="N134" s="161"/>
    </row>
    <row r="135" spans="1:14" ht="21.6">
      <c r="C135" s="326"/>
      <c r="D135" s="160"/>
      <c r="E135" s="326"/>
      <c r="F135" s="160"/>
      <c r="G135" s="160"/>
      <c r="H135" s="160"/>
      <c r="I135" s="160"/>
      <c r="J135" s="160"/>
      <c r="K135" s="160"/>
      <c r="L135" s="160"/>
      <c r="M135" s="160"/>
      <c r="N135" s="161"/>
    </row>
    <row r="136" spans="1:14" ht="21.6"/>
    <row r="137" spans="1:14" ht="21.6"/>
    <row r="138" spans="1:14" ht="23.4">
      <c r="A138" s="320"/>
      <c r="B138" s="163"/>
      <c r="C138" s="164"/>
      <c r="D138" s="163"/>
      <c r="E138" s="164"/>
    </row>
    <row r="139" spans="1:14" ht="21.6"/>
    <row r="140" spans="1:14" ht="21.6"/>
    <row r="141" spans="1:14" ht="21.6">
      <c r="C141" s="150"/>
      <c r="E141" s="150"/>
      <c r="G141" s="150"/>
      <c r="I141" s="150"/>
    </row>
  </sheetData>
  <mergeCells count="21">
    <mergeCell ref="C113:E113"/>
    <mergeCell ref="G113:I113"/>
    <mergeCell ref="C114:E114"/>
    <mergeCell ref="G114:I114"/>
    <mergeCell ref="C116:I116"/>
    <mergeCell ref="C112:E112"/>
    <mergeCell ref="G112:I112"/>
    <mergeCell ref="C60:I60"/>
    <mergeCell ref="C3:E3"/>
    <mergeCell ref="G3:I3"/>
    <mergeCell ref="C5:E5"/>
    <mergeCell ref="G5:I5"/>
    <mergeCell ref="C7:I7"/>
    <mergeCell ref="C4:E4"/>
    <mergeCell ref="G4:I4"/>
    <mergeCell ref="C56:E56"/>
    <mergeCell ref="G56:I56"/>
    <mergeCell ref="C57:E57"/>
    <mergeCell ref="G57:I57"/>
    <mergeCell ref="C58:E58"/>
    <mergeCell ref="G58:I58"/>
  </mergeCells>
  <pageMargins left="0.7" right="0.7" top="0.48" bottom="0.5" header="0.5" footer="0.5"/>
  <pageSetup paperSize="9" scale="70" firstPageNumber="16" fitToHeight="0" orientation="portrait" useFirstPageNumber="1" r:id="rId1"/>
  <headerFooter alignWithMargins="0">
    <oddFooter>&amp;L หมายเหตุประกอบงบการเงินเป็นส่วนหนึ่งของงบการเงินนี้
&amp;C&amp;P</oddFooter>
  </headerFooter>
  <rowBreaks count="2" manualBreakCount="2">
    <brk id="53" max="16383" man="1"/>
    <brk id="109" max="16383" man="1"/>
  </rowBreaks>
  <ignoredErrors>
    <ignoredError sqref="D84 F84 H84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K98"/>
  <sheetViews>
    <sheetView view="pageBreakPreview" topLeftCell="A46" zoomScale="80" zoomScaleNormal="100" zoomScaleSheetLayoutView="80" workbookViewId="0">
      <selection activeCell="E54" sqref="E54:K77"/>
    </sheetView>
  </sheetViews>
  <sheetFormatPr defaultColWidth="10.125" defaultRowHeight="24.75" customHeight="1"/>
  <cols>
    <col min="1" max="2" width="1.875" style="111" customWidth="1"/>
    <col min="3" max="3" width="70.125" style="111" customWidth="1"/>
    <col min="4" max="4" width="9.875" style="111" customWidth="1"/>
    <col min="5" max="5" width="17.125" style="111" customWidth="1"/>
    <col min="6" max="6" width="1.375" style="111" customWidth="1"/>
    <col min="7" max="7" width="17.125" style="111" customWidth="1"/>
    <col min="8" max="8" width="1.375" style="111" customWidth="1"/>
    <col min="9" max="9" width="17.125" style="111" customWidth="1"/>
    <col min="10" max="10" width="1.375" style="111" customWidth="1"/>
    <col min="11" max="11" width="17.125" style="111" customWidth="1"/>
    <col min="12" max="256" width="10.125" style="111"/>
    <col min="257" max="258" width="1.875" style="111" customWidth="1"/>
    <col min="259" max="259" width="70.125" style="111" customWidth="1"/>
    <col min="260" max="260" width="9.875" style="111" customWidth="1"/>
    <col min="261" max="261" width="17.125" style="111" customWidth="1"/>
    <col min="262" max="262" width="1.375" style="111" customWidth="1"/>
    <col min="263" max="263" width="17.125" style="111" customWidth="1"/>
    <col min="264" max="264" width="1.375" style="111" customWidth="1"/>
    <col min="265" max="265" width="17.125" style="111" customWidth="1"/>
    <col min="266" max="266" width="1.375" style="111" customWidth="1"/>
    <col min="267" max="267" width="17.125" style="111" customWidth="1"/>
    <col min="268" max="512" width="10.125" style="111"/>
    <col min="513" max="514" width="1.875" style="111" customWidth="1"/>
    <col min="515" max="515" width="70.125" style="111" customWidth="1"/>
    <col min="516" max="516" width="9.875" style="111" customWidth="1"/>
    <col min="517" max="517" width="17.125" style="111" customWidth="1"/>
    <col min="518" max="518" width="1.375" style="111" customWidth="1"/>
    <col min="519" max="519" width="17.125" style="111" customWidth="1"/>
    <col min="520" max="520" width="1.375" style="111" customWidth="1"/>
    <col min="521" max="521" width="17.125" style="111" customWidth="1"/>
    <col min="522" max="522" width="1.375" style="111" customWidth="1"/>
    <col min="523" max="523" width="17.125" style="111" customWidth="1"/>
    <col min="524" max="768" width="10.125" style="111"/>
    <col min="769" max="770" width="1.875" style="111" customWidth="1"/>
    <col min="771" max="771" width="70.125" style="111" customWidth="1"/>
    <col min="772" max="772" width="9.875" style="111" customWidth="1"/>
    <col min="773" max="773" width="17.125" style="111" customWidth="1"/>
    <col min="774" max="774" width="1.375" style="111" customWidth="1"/>
    <col min="775" max="775" width="17.125" style="111" customWidth="1"/>
    <col min="776" max="776" width="1.375" style="111" customWidth="1"/>
    <col min="777" max="777" width="17.125" style="111" customWidth="1"/>
    <col min="778" max="778" width="1.375" style="111" customWidth="1"/>
    <col min="779" max="779" width="17.125" style="111" customWidth="1"/>
    <col min="780" max="1024" width="10.125" style="111"/>
    <col min="1025" max="1026" width="1.875" style="111" customWidth="1"/>
    <col min="1027" max="1027" width="70.125" style="111" customWidth="1"/>
    <col min="1028" max="1028" width="9.875" style="111" customWidth="1"/>
    <col min="1029" max="1029" width="17.125" style="111" customWidth="1"/>
    <col min="1030" max="1030" width="1.375" style="111" customWidth="1"/>
    <col min="1031" max="1031" width="17.125" style="111" customWidth="1"/>
    <col min="1032" max="1032" width="1.375" style="111" customWidth="1"/>
    <col min="1033" max="1033" width="17.125" style="111" customWidth="1"/>
    <col min="1034" max="1034" width="1.375" style="111" customWidth="1"/>
    <col min="1035" max="1035" width="17.125" style="111" customWidth="1"/>
    <col min="1036" max="1280" width="10.125" style="111"/>
    <col min="1281" max="1282" width="1.875" style="111" customWidth="1"/>
    <col min="1283" max="1283" width="70.125" style="111" customWidth="1"/>
    <col min="1284" max="1284" width="9.875" style="111" customWidth="1"/>
    <col min="1285" max="1285" width="17.125" style="111" customWidth="1"/>
    <col min="1286" max="1286" width="1.375" style="111" customWidth="1"/>
    <col min="1287" max="1287" width="17.125" style="111" customWidth="1"/>
    <col min="1288" max="1288" width="1.375" style="111" customWidth="1"/>
    <col min="1289" max="1289" width="17.125" style="111" customWidth="1"/>
    <col min="1290" max="1290" width="1.375" style="111" customWidth="1"/>
    <col min="1291" max="1291" width="17.125" style="111" customWidth="1"/>
    <col min="1292" max="1536" width="10.125" style="111"/>
    <col min="1537" max="1538" width="1.875" style="111" customWidth="1"/>
    <col min="1539" max="1539" width="70.125" style="111" customWidth="1"/>
    <col min="1540" max="1540" width="9.875" style="111" customWidth="1"/>
    <col min="1541" max="1541" width="17.125" style="111" customWidth="1"/>
    <col min="1542" max="1542" width="1.375" style="111" customWidth="1"/>
    <col min="1543" max="1543" width="17.125" style="111" customWidth="1"/>
    <col min="1544" max="1544" width="1.375" style="111" customWidth="1"/>
    <col min="1545" max="1545" width="17.125" style="111" customWidth="1"/>
    <col min="1546" max="1546" width="1.375" style="111" customWidth="1"/>
    <col min="1547" max="1547" width="17.125" style="111" customWidth="1"/>
    <col min="1548" max="1792" width="10.125" style="111"/>
    <col min="1793" max="1794" width="1.875" style="111" customWidth="1"/>
    <col min="1795" max="1795" width="70.125" style="111" customWidth="1"/>
    <col min="1796" max="1796" width="9.875" style="111" customWidth="1"/>
    <col min="1797" max="1797" width="17.125" style="111" customWidth="1"/>
    <col min="1798" max="1798" width="1.375" style="111" customWidth="1"/>
    <col min="1799" max="1799" width="17.125" style="111" customWidth="1"/>
    <col min="1800" max="1800" width="1.375" style="111" customWidth="1"/>
    <col min="1801" max="1801" width="17.125" style="111" customWidth="1"/>
    <col min="1802" max="1802" width="1.375" style="111" customWidth="1"/>
    <col min="1803" max="1803" width="17.125" style="111" customWidth="1"/>
    <col min="1804" max="2048" width="10.125" style="111"/>
    <col min="2049" max="2050" width="1.875" style="111" customWidth="1"/>
    <col min="2051" max="2051" width="70.125" style="111" customWidth="1"/>
    <col min="2052" max="2052" width="9.875" style="111" customWidth="1"/>
    <col min="2053" max="2053" width="17.125" style="111" customWidth="1"/>
    <col min="2054" max="2054" width="1.375" style="111" customWidth="1"/>
    <col min="2055" max="2055" width="17.125" style="111" customWidth="1"/>
    <col min="2056" max="2056" width="1.375" style="111" customWidth="1"/>
    <col min="2057" max="2057" width="17.125" style="111" customWidth="1"/>
    <col min="2058" max="2058" width="1.375" style="111" customWidth="1"/>
    <col min="2059" max="2059" width="17.125" style="111" customWidth="1"/>
    <col min="2060" max="2304" width="10.125" style="111"/>
    <col min="2305" max="2306" width="1.875" style="111" customWidth="1"/>
    <col min="2307" max="2307" width="70.125" style="111" customWidth="1"/>
    <col min="2308" max="2308" width="9.875" style="111" customWidth="1"/>
    <col min="2309" max="2309" width="17.125" style="111" customWidth="1"/>
    <col min="2310" max="2310" width="1.375" style="111" customWidth="1"/>
    <col min="2311" max="2311" width="17.125" style="111" customWidth="1"/>
    <col min="2312" max="2312" width="1.375" style="111" customWidth="1"/>
    <col min="2313" max="2313" width="17.125" style="111" customWidth="1"/>
    <col min="2314" max="2314" width="1.375" style="111" customWidth="1"/>
    <col min="2315" max="2315" width="17.125" style="111" customWidth="1"/>
    <col min="2316" max="2560" width="10.125" style="111"/>
    <col min="2561" max="2562" width="1.875" style="111" customWidth="1"/>
    <col min="2563" max="2563" width="70.125" style="111" customWidth="1"/>
    <col min="2564" max="2564" width="9.875" style="111" customWidth="1"/>
    <col min="2565" max="2565" width="17.125" style="111" customWidth="1"/>
    <col min="2566" max="2566" width="1.375" style="111" customWidth="1"/>
    <col min="2567" max="2567" width="17.125" style="111" customWidth="1"/>
    <col min="2568" max="2568" width="1.375" style="111" customWidth="1"/>
    <col min="2569" max="2569" width="17.125" style="111" customWidth="1"/>
    <col min="2570" max="2570" width="1.375" style="111" customWidth="1"/>
    <col min="2571" max="2571" width="17.125" style="111" customWidth="1"/>
    <col min="2572" max="2816" width="10.125" style="111"/>
    <col min="2817" max="2818" width="1.875" style="111" customWidth="1"/>
    <col min="2819" max="2819" width="70.125" style="111" customWidth="1"/>
    <col min="2820" max="2820" width="9.875" style="111" customWidth="1"/>
    <col min="2821" max="2821" width="17.125" style="111" customWidth="1"/>
    <col min="2822" max="2822" width="1.375" style="111" customWidth="1"/>
    <col min="2823" max="2823" width="17.125" style="111" customWidth="1"/>
    <col min="2824" max="2824" width="1.375" style="111" customWidth="1"/>
    <col min="2825" max="2825" width="17.125" style="111" customWidth="1"/>
    <col min="2826" max="2826" width="1.375" style="111" customWidth="1"/>
    <col min="2827" max="2827" width="17.125" style="111" customWidth="1"/>
    <col min="2828" max="3072" width="10.125" style="111"/>
    <col min="3073" max="3074" width="1.875" style="111" customWidth="1"/>
    <col min="3075" max="3075" width="70.125" style="111" customWidth="1"/>
    <col min="3076" max="3076" width="9.875" style="111" customWidth="1"/>
    <col min="3077" max="3077" width="17.125" style="111" customWidth="1"/>
    <col min="3078" max="3078" width="1.375" style="111" customWidth="1"/>
    <col min="3079" max="3079" width="17.125" style="111" customWidth="1"/>
    <col min="3080" max="3080" width="1.375" style="111" customWidth="1"/>
    <col min="3081" max="3081" width="17.125" style="111" customWidth="1"/>
    <col min="3082" max="3082" width="1.375" style="111" customWidth="1"/>
    <col min="3083" max="3083" width="17.125" style="111" customWidth="1"/>
    <col min="3084" max="3328" width="10.125" style="111"/>
    <col min="3329" max="3330" width="1.875" style="111" customWidth="1"/>
    <col min="3331" max="3331" width="70.125" style="111" customWidth="1"/>
    <col min="3332" max="3332" width="9.875" style="111" customWidth="1"/>
    <col min="3333" max="3333" width="17.125" style="111" customWidth="1"/>
    <col min="3334" max="3334" width="1.375" style="111" customWidth="1"/>
    <col min="3335" max="3335" width="17.125" style="111" customWidth="1"/>
    <col min="3336" max="3336" width="1.375" style="111" customWidth="1"/>
    <col min="3337" max="3337" width="17.125" style="111" customWidth="1"/>
    <col min="3338" max="3338" width="1.375" style="111" customWidth="1"/>
    <col min="3339" max="3339" width="17.125" style="111" customWidth="1"/>
    <col min="3340" max="3584" width="10.125" style="111"/>
    <col min="3585" max="3586" width="1.875" style="111" customWidth="1"/>
    <col min="3587" max="3587" width="70.125" style="111" customWidth="1"/>
    <col min="3588" max="3588" width="9.875" style="111" customWidth="1"/>
    <col min="3589" max="3589" width="17.125" style="111" customWidth="1"/>
    <col min="3590" max="3590" width="1.375" style="111" customWidth="1"/>
    <col min="3591" max="3591" width="17.125" style="111" customWidth="1"/>
    <col min="3592" max="3592" width="1.375" style="111" customWidth="1"/>
    <col min="3593" max="3593" width="17.125" style="111" customWidth="1"/>
    <col min="3594" max="3594" width="1.375" style="111" customWidth="1"/>
    <col min="3595" max="3595" width="17.125" style="111" customWidth="1"/>
    <col min="3596" max="3840" width="10.125" style="111"/>
    <col min="3841" max="3842" width="1.875" style="111" customWidth="1"/>
    <col min="3843" max="3843" width="70.125" style="111" customWidth="1"/>
    <col min="3844" max="3844" width="9.875" style="111" customWidth="1"/>
    <col min="3845" max="3845" width="17.125" style="111" customWidth="1"/>
    <col min="3846" max="3846" width="1.375" style="111" customWidth="1"/>
    <col min="3847" max="3847" width="17.125" style="111" customWidth="1"/>
    <col min="3848" max="3848" width="1.375" style="111" customWidth="1"/>
    <col min="3849" max="3849" width="17.125" style="111" customWidth="1"/>
    <col min="3850" max="3850" width="1.375" style="111" customWidth="1"/>
    <col min="3851" max="3851" width="17.125" style="111" customWidth="1"/>
    <col min="3852" max="4096" width="10.125" style="111"/>
    <col min="4097" max="4098" width="1.875" style="111" customWidth="1"/>
    <col min="4099" max="4099" width="70.125" style="111" customWidth="1"/>
    <col min="4100" max="4100" width="9.875" style="111" customWidth="1"/>
    <col min="4101" max="4101" width="17.125" style="111" customWidth="1"/>
    <col min="4102" max="4102" width="1.375" style="111" customWidth="1"/>
    <col min="4103" max="4103" width="17.125" style="111" customWidth="1"/>
    <col min="4104" max="4104" width="1.375" style="111" customWidth="1"/>
    <col min="4105" max="4105" width="17.125" style="111" customWidth="1"/>
    <col min="4106" max="4106" width="1.375" style="111" customWidth="1"/>
    <col min="4107" max="4107" width="17.125" style="111" customWidth="1"/>
    <col min="4108" max="4352" width="10.125" style="111"/>
    <col min="4353" max="4354" width="1.875" style="111" customWidth="1"/>
    <col min="4355" max="4355" width="70.125" style="111" customWidth="1"/>
    <col min="4356" max="4356" width="9.875" style="111" customWidth="1"/>
    <col min="4357" max="4357" width="17.125" style="111" customWidth="1"/>
    <col min="4358" max="4358" width="1.375" style="111" customWidth="1"/>
    <col min="4359" max="4359" width="17.125" style="111" customWidth="1"/>
    <col min="4360" max="4360" width="1.375" style="111" customWidth="1"/>
    <col min="4361" max="4361" width="17.125" style="111" customWidth="1"/>
    <col min="4362" max="4362" width="1.375" style="111" customWidth="1"/>
    <col min="4363" max="4363" width="17.125" style="111" customWidth="1"/>
    <col min="4364" max="4608" width="10.125" style="111"/>
    <col min="4609" max="4610" width="1.875" style="111" customWidth="1"/>
    <col min="4611" max="4611" width="70.125" style="111" customWidth="1"/>
    <col min="4612" max="4612" width="9.875" style="111" customWidth="1"/>
    <col min="4613" max="4613" width="17.125" style="111" customWidth="1"/>
    <col min="4614" max="4614" width="1.375" style="111" customWidth="1"/>
    <col min="4615" max="4615" width="17.125" style="111" customWidth="1"/>
    <col min="4616" max="4616" width="1.375" style="111" customWidth="1"/>
    <col min="4617" max="4617" width="17.125" style="111" customWidth="1"/>
    <col min="4618" max="4618" width="1.375" style="111" customWidth="1"/>
    <col min="4619" max="4619" width="17.125" style="111" customWidth="1"/>
    <col min="4620" max="4864" width="10.125" style="111"/>
    <col min="4865" max="4866" width="1.875" style="111" customWidth="1"/>
    <col min="4867" max="4867" width="70.125" style="111" customWidth="1"/>
    <col min="4868" max="4868" width="9.875" style="111" customWidth="1"/>
    <col min="4869" max="4869" width="17.125" style="111" customWidth="1"/>
    <col min="4870" max="4870" width="1.375" style="111" customWidth="1"/>
    <col min="4871" max="4871" width="17.125" style="111" customWidth="1"/>
    <col min="4872" max="4872" width="1.375" style="111" customWidth="1"/>
    <col min="4873" max="4873" width="17.125" style="111" customWidth="1"/>
    <col min="4874" max="4874" width="1.375" style="111" customWidth="1"/>
    <col min="4875" max="4875" width="17.125" style="111" customWidth="1"/>
    <col min="4876" max="5120" width="10.125" style="111"/>
    <col min="5121" max="5122" width="1.875" style="111" customWidth="1"/>
    <col min="5123" max="5123" width="70.125" style="111" customWidth="1"/>
    <col min="5124" max="5124" width="9.875" style="111" customWidth="1"/>
    <col min="5125" max="5125" width="17.125" style="111" customWidth="1"/>
    <col min="5126" max="5126" width="1.375" style="111" customWidth="1"/>
    <col min="5127" max="5127" width="17.125" style="111" customWidth="1"/>
    <col min="5128" max="5128" width="1.375" style="111" customWidth="1"/>
    <col min="5129" max="5129" width="17.125" style="111" customWidth="1"/>
    <col min="5130" max="5130" width="1.375" style="111" customWidth="1"/>
    <col min="5131" max="5131" width="17.125" style="111" customWidth="1"/>
    <col min="5132" max="5376" width="10.125" style="111"/>
    <col min="5377" max="5378" width="1.875" style="111" customWidth="1"/>
    <col min="5379" max="5379" width="70.125" style="111" customWidth="1"/>
    <col min="5380" max="5380" width="9.875" style="111" customWidth="1"/>
    <col min="5381" max="5381" width="17.125" style="111" customWidth="1"/>
    <col min="5382" max="5382" width="1.375" style="111" customWidth="1"/>
    <col min="5383" max="5383" width="17.125" style="111" customWidth="1"/>
    <col min="5384" max="5384" width="1.375" style="111" customWidth="1"/>
    <col min="5385" max="5385" width="17.125" style="111" customWidth="1"/>
    <col min="5386" max="5386" width="1.375" style="111" customWidth="1"/>
    <col min="5387" max="5387" width="17.125" style="111" customWidth="1"/>
    <col min="5388" max="5632" width="10.125" style="111"/>
    <col min="5633" max="5634" width="1.875" style="111" customWidth="1"/>
    <col min="5635" max="5635" width="70.125" style="111" customWidth="1"/>
    <col min="5636" max="5636" width="9.875" style="111" customWidth="1"/>
    <col min="5637" max="5637" width="17.125" style="111" customWidth="1"/>
    <col min="5638" max="5638" width="1.375" style="111" customWidth="1"/>
    <col min="5639" max="5639" width="17.125" style="111" customWidth="1"/>
    <col min="5640" max="5640" width="1.375" style="111" customWidth="1"/>
    <col min="5641" max="5641" width="17.125" style="111" customWidth="1"/>
    <col min="5642" max="5642" width="1.375" style="111" customWidth="1"/>
    <col min="5643" max="5643" width="17.125" style="111" customWidth="1"/>
    <col min="5644" max="5888" width="10.125" style="111"/>
    <col min="5889" max="5890" width="1.875" style="111" customWidth="1"/>
    <col min="5891" max="5891" width="70.125" style="111" customWidth="1"/>
    <col min="5892" max="5892" width="9.875" style="111" customWidth="1"/>
    <col min="5893" max="5893" width="17.125" style="111" customWidth="1"/>
    <col min="5894" max="5894" width="1.375" style="111" customWidth="1"/>
    <col min="5895" max="5895" width="17.125" style="111" customWidth="1"/>
    <col min="5896" max="5896" width="1.375" style="111" customWidth="1"/>
    <col min="5897" max="5897" width="17.125" style="111" customWidth="1"/>
    <col min="5898" max="5898" width="1.375" style="111" customWidth="1"/>
    <col min="5899" max="5899" width="17.125" style="111" customWidth="1"/>
    <col min="5900" max="6144" width="10.125" style="111"/>
    <col min="6145" max="6146" width="1.875" style="111" customWidth="1"/>
    <col min="6147" max="6147" width="70.125" style="111" customWidth="1"/>
    <col min="6148" max="6148" width="9.875" style="111" customWidth="1"/>
    <col min="6149" max="6149" width="17.125" style="111" customWidth="1"/>
    <col min="6150" max="6150" width="1.375" style="111" customWidth="1"/>
    <col min="6151" max="6151" width="17.125" style="111" customWidth="1"/>
    <col min="6152" max="6152" width="1.375" style="111" customWidth="1"/>
    <col min="6153" max="6153" width="17.125" style="111" customWidth="1"/>
    <col min="6154" max="6154" width="1.375" style="111" customWidth="1"/>
    <col min="6155" max="6155" width="17.125" style="111" customWidth="1"/>
    <col min="6156" max="6400" width="10.125" style="111"/>
    <col min="6401" max="6402" width="1.875" style="111" customWidth="1"/>
    <col min="6403" max="6403" width="70.125" style="111" customWidth="1"/>
    <col min="6404" max="6404" width="9.875" style="111" customWidth="1"/>
    <col min="6405" max="6405" width="17.125" style="111" customWidth="1"/>
    <col min="6406" max="6406" width="1.375" style="111" customWidth="1"/>
    <col min="6407" max="6407" width="17.125" style="111" customWidth="1"/>
    <col min="6408" max="6408" width="1.375" style="111" customWidth="1"/>
    <col min="6409" max="6409" width="17.125" style="111" customWidth="1"/>
    <col min="6410" max="6410" width="1.375" style="111" customWidth="1"/>
    <col min="6411" max="6411" width="17.125" style="111" customWidth="1"/>
    <col min="6412" max="6656" width="10.125" style="111"/>
    <col min="6657" max="6658" width="1.875" style="111" customWidth="1"/>
    <col min="6659" max="6659" width="70.125" style="111" customWidth="1"/>
    <col min="6660" max="6660" width="9.875" style="111" customWidth="1"/>
    <col min="6661" max="6661" width="17.125" style="111" customWidth="1"/>
    <col min="6662" max="6662" width="1.375" style="111" customWidth="1"/>
    <col min="6663" max="6663" width="17.125" style="111" customWidth="1"/>
    <col min="6664" max="6664" width="1.375" style="111" customWidth="1"/>
    <col min="6665" max="6665" width="17.125" style="111" customWidth="1"/>
    <col min="6666" max="6666" width="1.375" style="111" customWidth="1"/>
    <col min="6667" max="6667" width="17.125" style="111" customWidth="1"/>
    <col min="6668" max="6912" width="10.125" style="111"/>
    <col min="6913" max="6914" width="1.875" style="111" customWidth="1"/>
    <col min="6915" max="6915" width="70.125" style="111" customWidth="1"/>
    <col min="6916" max="6916" width="9.875" style="111" customWidth="1"/>
    <col min="6917" max="6917" width="17.125" style="111" customWidth="1"/>
    <col min="6918" max="6918" width="1.375" style="111" customWidth="1"/>
    <col min="6919" max="6919" width="17.125" style="111" customWidth="1"/>
    <col min="6920" max="6920" width="1.375" style="111" customWidth="1"/>
    <col min="6921" max="6921" width="17.125" style="111" customWidth="1"/>
    <col min="6922" max="6922" width="1.375" style="111" customWidth="1"/>
    <col min="6923" max="6923" width="17.125" style="111" customWidth="1"/>
    <col min="6924" max="7168" width="10.125" style="111"/>
    <col min="7169" max="7170" width="1.875" style="111" customWidth="1"/>
    <col min="7171" max="7171" width="70.125" style="111" customWidth="1"/>
    <col min="7172" max="7172" width="9.875" style="111" customWidth="1"/>
    <col min="7173" max="7173" width="17.125" style="111" customWidth="1"/>
    <col min="7174" max="7174" width="1.375" style="111" customWidth="1"/>
    <col min="7175" max="7175" width="17.125" style="111" customWidth="1"/>
    <col min="7176" max="7176" width="1.375" style="111" customWidth="1"/>
    <col min="7177" max="7177" width="17.125" style="111" customWidth="1"/>
    <col min="7178" max="7178" width="1.375" style="111" customWidth="1"/>
    <col min="7179" max="7179" width="17.125" style="111" customWidth="1"/>
    <col min="7180" max="7424" width="10.125" style="111"/>
    <col min="7425" max="7426" width="1.875" style="111" customWidth="1"/>
    <col min="7427" max="7427" width="70.125" style="111" customWidth="1"/>
    <col min="7428" max="7428" width="9.875" style="111" customWidth="1"/>
    <col min="7429" max="7429" width="17.125" style="111" customWidth="1"/>
    <col min="7430" max="7430" width="1.375" style="111" customWidth="1"/>
    <col min="7431" max="7431" width="17.125" style="111" customWidth="1"/>
    <col min="7432" max="7432" width="1.375" style="111" customWidth="1"/>
    <col min="7433" max="7433" width="17.125" style="111" customWidth="1"/>
    <col min="7434" max="7434" width="1.375" style="111" customWidth="1"/>
    <col min="7435" max="7435" width="17.125" style="111" customWidth="1"/>
    <col min="7436" max="7680" width="10.125" style="111"/>
    <col min="7681" max="7682" width="1.875" style="111" customWidth="1"/>
    <col min="7683" max="7683" width="70.125" style="111" customWidth="1"/>
    <col min="7684" max="7684" width="9.875" style="111" customWidth="1"/>
    <col min="7685" max="7685" width="17.125" style="111" customWidth="1"/>
    <col min="7686" max="7686" width="1.375" style="111" customWidth="1"/>
    <col min="7687" max="7687" width="17.125" style="111" customWidth="1"/>
    <col min="7688" max="7688" width="1.375" style="111" customWidth="1"/>
    <col min="7689" max="7689" width="17.125" style="111" customWidth="1"/>
    <col min="7690" max="7690" width="1.375" style="111" customWidth="1"/>
    <col min="7691" max="7691" width="17.125" style="111" customWidth="1"/>
    <col min="7692" max="7936" width="10.125" style="111"/>
    <col min="7937" max="7938" width="1.875" style="111" customWidth="1"/>
    <col min="7939" max="7939" width="70.125" style="111" customWidth="1"/>
    <col min="7940" max="7940" width="9.875" style="111" customWidth="1"/>
    <col min="7941" max="7941" width="17.125" style="111" customWidth="1"/>
    <col min="7942" max="7942" width="1.375" style="111" customWidth="1"/>
    <col min="7943" max="7943" width="17.125" style="111" customWidth="1"/>
    <col min="7944" max="7944" width="1.375" style="111" customWidth="1"/>
    <col min="7945" max="7945" width="17.125" style="111" customWidth="1"/>
    <col min="7946" max="7946" width="1.375" style="111" customWidth="1"/>
    <col min="7947" max="7947" width="17.125" style="111" customWidth="1"/>
    <col min="7948" max="8192" width="10.125" style="111"/>
    <col min="8193" max="8194" width="1.875" style="111" customWidth="1"/>
    <col min="8195" max="8195" width="70.125" style="111" customWidth="1"/>
    <col min="8196" max="8196" width="9.875" style="111" customWidth="1"/>
    <col min="8197" max="8197" width="17.125" style="111" customWidth="1"/>
    <col min="8198" max="8198" width="1.375" style="111" customWidth="1"/>
    <col min="8199" max="8199" width="17.125" style="111" customWidth="1"/>
    <col min="8200" max="8200" width="1.375" style="111" customWidth="1"/>
    <col min="8201" max="8201" width="17.125" style="111" customWidth="1"/>
    <col min="8202" max="8202" width="1.375" style="111" customWidth="1"/>
    <col min="8203" max="8203" width="17.125" style="111" customWidth="1"/>
    <col min="8204" max="8448" width="10.125" style="111"/>
    <col min="8449" max="8450" width="1.875" style="111" customWidth="1"/>
    <col min="8451" max="8451" width="70.125" style="111" customWidth="1"/>
    <col min="8452" max="8452" width="9.875" style="111" customWidth="1"/>
    <col min="8453" max="8453" width="17.125" style="111" customWidth="1"/>
    <col min="8454" max="8454" width="1.375" style="111" customWidth="1"/>
    <col min="8455" max="8455" width="17.125" style="111" customWidth="1"/>
    <col min="8456" max="8456" width="1.375" style="111" customWidth="1"/>
    <col min="8457" max="8457" width="17.125" style="111" customWidth="1"/>
    <col min="8458" max="8458" width="1.375" style="111" customWidth="1"/>
    <col min="8459" max="8459" width="17.125" style="111" customWidth="1"/>
    <col min="8460" max="8704" width="10.125" style="111"/>
    <col min="8705" max="8706" width="1.875" style="111" customWidth="1"/>
    <col min="8707" max="8707" width="70.125" style="111" customWidth="1"/>
    <col min="8708" max="8708" width="9.875" style="111" customWidth="1"/>
    <col min="8709" max="8709" width="17.125" style="111" customWidth="1"/>
    <col min="8710" max="8710" width="1.375" style="111" customWidth="1"/>
    <col min="8711" max="8711" width="17.125" style="111" customWidth="1"/>
    <col min="8712" max="8712" width="1.375" style="111" customWidth="1"/>
    <col min="8713" max="8713" width="17.125" style="111" customWidth="1"/>
    <col min="8714" max="8714" width="1.375" style="111" customWidth="1"/>
    <col min="8715" max="8715" width="17.125" style="111" customWidth="1"/>
    <col min="8716" max="8960" width="10.125" style="111"/>
    <col min="8961" max="8962" width="1.875" style="111" customWidth="1"/>
    <col min="8963" max="8963" width="70.125" style="111" customWidth="1"/>
    <col min="8964" max="8964" width="9.875" style="111" customWidth="1"/>
    <col min="8965" max="8965" width="17.125" style="111" customWidth="1"/>
    <col min="8966" max="8966" width="1.375" style="111" customWidth="1"/>
    <col min="8967" max="8967" width="17.125" style="111" customWidth="1"/>
    <col min="8968" max="8968" width="1.375" style="111" customWidth="1"/>
    <col min="8969" max="8969" width="17.125" style="111" customWidth="1"/>
    <col min="8970" max="8970" width="1.375" style="111" customWidth="1"/>
    <col min="8971" max="8971" width="17.125" style="111" customWidth="1"/>
    <col min="8972" max="9216" width="10.125" style="111"/>
    <col min="9217" max="9218" width="1.875" style="111" customWidth="1"/>
    <col min="9219" max="9219" width="70.125" style="111" customWidth="1"/>
    <col min="9220" max="9220" width="9.875" style="111" customWidth="1"/>
    <col min="9221" max="9221" width="17.125" style="111" customWidth="1"/>
    <col min="9222" max="9222" width="1.375" style="111" customWidth="1"/>
    <col min="9223" max="9223" width="17.125" style="111" customWidth="1"/>
    <col min="9224" max="9224" width="1.375" style="111" customWidth="1"/>
    <col min="9225" max="9225" width="17.125" style="111" customWidth="1"/>
    <col min="9226" max="9226" width="1.375" style="111" customWidth="1"/>
    <col min="9227" max="9227" width="17.125" style="111" customWidth="1"/>
    <col min="9228" max="9472" width="10.125" style="111"/>
    <col min="9473" max="9474" width="1.875" style="111" customWidth="1"/>
    <col min="9475" max="9475" width="70.125" style="111" customWidth="1"/>
    <col min="9476" max="9476" width="9.875" style="111" customWidth="1"/>
    <col min="9477" max="9477" width="17.125" style="111" customWidth="1"/>
    <col min="9478" max="9478" width="1.375" style="111" customWidth="1"/>
    <col min="9479" max="9479" width="17.125" style="111" customWidth="1"/>
    <col min="9480" max="9480" width="1.375" style="111" customWidth="1"/>
    <col min="9481" max="9481" width="17.125" style="111" customWidth="1"/>
    <col min="9482" max="9482" width="1.375" style="111" customWidth="1"/>
    <col min="9483" max="9483" width="17.125" style="111" customWidth="1"/>
    <col min="9484" max="9728" width="10.125" style="111"/>
    <col min="9729" max="9730" width="1.875" style="111" customWidth="1"/>
    <col min="9731" max="9731" width="70.125" style="111" customWidth="1"/>
    <col min="9732" max="9732" width="9.875" style="111" customWidth="1"/>
    <col min="9733" max="9733" width="17.125" style="111" customWidth="1"/>
    <col min="9734" max="9734" width="1.375" style="111" customWidth="1"/>
    <col min="9735" max="9735" width="17.125" style="111" customWidth="1"/>
    <col min="9736" max="9736" width="1.375" style="111" customWidth="1"/>
    <col min="9737" max="9737" width="17.125" style="111" customWidth="1"/>
    <col min="9738" max="9738" width="1.375" style="111" customWidth="1"/>
    <col min="9739" max="9739" width="17.125" style="111" customWidth="1"/>
    <col min="9740" max="9984" width="10.125" style="111"/>
    <col min="9985" max="9986" width="1.875" style="111" customWidth="1"/>
    <col min="9987" max="9987" width="70.125" style="111" customWidth="1"/>
    <col min="9988" max="9988" width="9.875" style="111" customWidth="1"/>
    <col min="9989" max="9989" width="17.125" style="111" customWidth="1"/>
    <col min="9990" max="9990" width="1.375" style="111" customWidth="1"/>
    <col min="9991" max="9991" width="17.125" style="111" customWidth="1"/>
    <col min="9992" max="9992" width="1.375" style="111" customWidth="1"/>
    <col min="9993" max="9993" width="17.125" style="111" customWidth="1"/>
    <col min="9994" max="9994" width="1.375" style="111" customWidth="1"/>
    <col min="9995" max="9995" width="17.125" style="111" customWidth="1"/>
    <col min="9996" max="10240" width="10.125" style="111"/>
    <col min="10241" max="10242" width="1.875" style="111" customWidth="1"/>
    <col min="10243" max="10243" width="70.125" style="111" customWidth="1"/>
    <col min="10244" max="10244" width="9.875" style="111" customWidth="1"/>
    <col min="10245" max="10245" width="17.125" style="111" customWidth="1"/>
    <col min="10246" max="10246" width="1.375" style="111" customWidth="1"/>
    <col min="10247" max="10247" width="17.125" style="111" customWidth="1"/>
    <col min="10248" max="10248" width="1.375" style="111" customWidth="1"/>
    <col min="10249" max="10249" width="17.125" style="111" customWidth="1"/>
    <col min="10250" max="10250" width="1.375" style="111" customWidth="1"/>
    <col min="10251" max="10251" width="17.125" style="111" customWidth="1"/>
    <col min="10252" max="10496" width="10.125" style="111"/>
    <col min="10497" max="10498" width="1.875" style="111" customWidth="1"/>
    <col min="10499" max="10499" width="70.125" style="111" customWidth="1"/>
    <col min="10500" max="10500" width="9.875" style="111" customWidth="1"/>
    <col min="10501" max="10501" width="17.125" style="111" customWidth="1"/>
    <col min="10502" max="10502" width="1.375" style="111" customWidth="1"/>
    <col min="10503" max="10503" width="17.125" style="111" customWidth="1"/>
    <col min="10504" max="10504" width="1.375" style="111" customWidth="1"/>
    <col min="10505" max="10505" width="17.125" style="111" customWidth="1"/>
    <col min="10506" max="10506" width="1.375" style="111" customWidth="1"/>
    <col min="10507" max="10507" width="17.125" style="111" customWidth="1"/>
    <col min="10508" max="10752" width="10.125" style="111"/>
    <col min="10753" max="10754" width="1.875" style="111" customWidth="1"/>
    <col min="10755" max="10755" width="70.125" style="111" customWidth="1"/>
    <col min="10756" max="10756" width="9.875" style="111" customWidth="1"/>
    <col min="10757" max="10757" width="17.125" style="111" customWidth="1"/>
    <col min="10758" max="10758" width="1.375" style="111" customWidth="1"/>
    <col min="10759" max="10759" width="17.125" style="111" customWidth="1"/>
    <col min="10760" max="10760" width="1.375" style="111" customWidth="1"/>
    <col min="10761" max="10761" width="17.125" style="111" customWidth="1"/>
    <col min="10762" max="10762" width="1.375" style="111" customWidth="1"/>
    <col min="10763" max="10763" width="17.125" style="111" customWidth="1"/>
    <col min="10764" max="11008" width="10.125" style="111"/>
    <col min="11009" max="11010" width="1.875" style="111" customWidth="1"/>
    <col min="11011" max="11011" width="70.125" style="111" customWidth="1"/>
    <col min="11012" max="11012" width="9.875" style="111" customWidth="1"/>
    <col min="11013" max="11013" width="17.125" style="111" customWidth="1"/>
    <col min="11014" max="11014" width="1.375" style="111" customWidth="1"/>
    <col min="11015" max="11015" width="17.125" style="111" customWidth="1"/>
    <col min="11016" max="11016" width="1.375" style="111" customWidth="1"/>
    <col min="11017" max="11017" width="17.125" style="111" customWidth="1"/>
    <col min="11018" max="11018" width="1.375" style="111" customWidth="1"/>
    <col min="11019" max="11019" width="17.125" style="111" customWidth="1"/>
    <col min="11020" max="11264" width="10.125" style="111"/>
    <col min="11265" max="11266" width="1.875" style="111" customWidth="1"/>
    <col min="11267" max="11267" width="70.125" style="111" customWidth="1"/>
    <col min="11268" max="11268" width="9.875" style="111" customWidth="1"/>
    <col min="11269" max="11269" width="17.125" style="111" customWidth="1"/>
    <col min="11270" max="11270" width="1.375" style="111" customWidth="1"/>
    <col min="11271" max="11271" width="17.125" style="111" customWidth="1"/>
    <col min="11272" max="11272" width="1.375" style="111" customWidth="1"/>
    <col min="11273" max="11273" width="17.125" style="111" customWidth="1"/>
    <col min="11274" max="11274" width="1.375" style="111" customWidth="1"/>
    <col min="11275" max="11275" width="17.125" style="111" customWidth="1"/>
    <col min="11276" max="11520" width="10.125" style="111"/>
    <col min="11521" max="11522" width="1.875" style="111" customWidth="1"/>
    <col min="11523" max="11523" width="70.125" style="111" customWidth="1"/>
    <col min="11524" max="11524" width="9.875" style="111" customWidth="1"/>
    <col min="11525" max="11525" width="17.125" style="111" customWidth="1"/>
    <col min="11526" max="11526" width="1.375" style="111" customWidth="1"/>
    <col min="11527" max="11527" width="17.125" style="111" customWidth="1"/>
    <col min="11528" max="11528" width="1.375" style="111" customWidth="1"/>
    <col min="11529" max="11529" width="17.125" style="111" customWidth="1"/>
    <col min="11530" max="11530" width="1.375" style="111" customWidth="1"/>
    <col min="11531" max="11531" width="17.125" style="111" customWidth="1"/>
    <col min="11532" max="11776" width="10.125" style="111"/>
    <col min="11777" max="11778" width="1.875" style="111" customWidth="1"/>
    <col min="11779" max="11779" width="70.125" style="111" customWidth="1"/>
    <col min="11780" max="11780" width="9.875" style="111" customWidth="1"/>
    <col min="11781" max="11781" width="17.125" style="111" customWidth="1"/>
    <col min="11782" max="11782" width="1.375" style="111" customWidth="1"/>
    <col min="11783" max="11783" width="17.125" style="111" customWidth="1"/>
    <col min="11784" max="11784" width="1.375" style="111" customWidth="1"/>
    <col min="11785" max="11785" width="17.125" style="111" customWidth="1"/>
    <col min="11786" max="11786" width="1.375" style="111" customWidth="1"/>
    <col min="11787" max="11787" width="17.125" style="111" customWidth="1"/>
    <col min="11788" max="12032" width="10.125" style="111"/>
    <col min="12033" max="12034" width="1.875" style="111" customWidth="1"/>
    <col min="12035" max="12035" width="70.125" style="111" customWidth="1"/>
    <col min="12036" max="12036" width="9.875" style="111" customWidth="1"/>
    <col min="12037" max="12037" width="17.125" style="111" customWidth="1"/>
    <col min="12038" max="12038" width="1.375" style="111" customWidth="1"/>
    <col min="12039" max="12039" width="17.125" style="111" customWidth="1"/>
    <col min="12040" max="12040" width="1.375" style="111" customWidth="1"/>
    <col min="12041" max="12041" width="17.125" style="111" customWidth="1"/>
    <col min="12042" max="12042" width="1.375" style="111" customWidth="1"/>
    <col min="12043" max="12043" width="17.125" style="111" customWidth="1"/>
    <col min="12044" max="12288" width="10.125" style="111"/>
    <col min="12289" max="12290" width="1.875" style="111" customWidth="1"/>
    <col min="12291" max="12291" width="70.125" style="111" customWidth="1"/>
    <col min="12292" max="12292" width="9.875" style="111" customWidth="1"/>
    <col min="12293" max="12293" width="17.125" style="111" customWidth="1"/>
    <col min="12294" max="12294" width="1.375" style="111" customWidth="1"/>
    <col min="12295" max="12295" width="17.125" style="111" customWidth="1"/>
    <col min="12296" max="12296" width="1.375" style="111" customWidth="1"/>
    <col min="12297" max="12297" width="17.125" style="111" customWidth="1"/>
    <col min="12298" max="12298" width="1.375" style="111" customWidth="1"/>
    <col min="12299" max="12299" width="17.125" style="111" customWidth="1"/>
    <col min="12300" max="12544" width="10.125" style="111"/>
    <col min="12545" max="12546" width="1.875" style="111" customWidth="1"/>
    <col min="12547" max="12547" width="70.125" style="111" customWidth="1"/>
    <col min="12548" max="12548" width="9.875" style="111" customWidth="1"/>
    <col min="12549" max="12549" width="17.125" style="111" customWidth="1"/>
    <col min="12550" max="12550" width="1.375" style="111" customWidth="1"/>
    <col min="12551" max="12551" width="17.125" style="111" customWidth="1"/>
    <col min="12552" max="12552" width="1.375" style="111" customWidth="1"/>
    <col min="12553" max="12553" width="17.125" style="111" customWidth="1"/>
    <col min="12554" max="12554" width="1.375" style="111" customWidth="1"/>
    <col min="12555" max="12555" width="17.125" style="111" customWidth="1"/>
    <col min="12556" max="12800" width="10.125" style="111"/>
    <col min="12801" max="12802" width="1.875" style="111" customWidth="1"/>
    <col min="12803" max="12803" width="70.125" style="111" customWidth="1"/>
    <col min="12804" max="12804" width="9.875" style="111" customWidth="1"/>
    <col min="12805" max="12805" width="17.125" style="111" customWidth="1"/>
    <col min="12806" max="12806" width="1.375" style="111" customWidth="1"/>
    <col min="12807" max="12807" width="17.125" style="111" customWidth="1"/>
    <col min="12808" max="12808" width="1.375" style="111" customWidth="1"/>
    <col min="12809" max="12809" width="17.125" style="111" customWidth="1"/>
    <col min="12810" max="12810" width="1.375" style="111" customWidth="1"/>
    <col min="12811" max="12811" width="17.125" style="111" customWidth="1"/>
    <col min="12812" max="13056" width="10.125" style="111"/>
    <col min="13057" max="13058" width="1.875" style="111" customWidth="1"/>
    <col min="13059" max="13059" width="70.125" style="111" customWidth="1"/>
    <col min="13060" max="13060" width="9.875" style="111" customWidth="1"/>
    <col min="13061" max="13061" width="17.125" style="111" customWidth="1"/>
    <col min="13062" max="13062" width="1.375" style="111" customWidth="1"/>
    <col min="13063" max="13063" width="17.125" style="111" customWidth="1"/>
    <col min="13064" max="13064" width="1.375" style="111" customWidth="1"/>
    <col min="13065" max="13065" width="17.125" style="111" customWidth="1"/>
    <col min="13066" max="13066" width="1.375" style="111" customWidth="1"/>
    <col min="13067" max="13067" width="17.125" style="111" customWidth="1"/>
    <col min="13068" max="13312" width="10.125" style="111"/>
    <col min="13313" max="13314" width="1.875" style="111" customWidth="1"/>
    <col min="13315" max="13315" width="70.125" style="111" customWidth="1"/>
    <col min="13316" max="13316" width="9.875" style="111" customWidth="1"/>
    <col min="13317" max="13317" width="17.125" style="111" customWidth="1"/>
    <col min="13318" max="13318" width="1.375" style="111" customWidth="1"/>
    <col min="13319" max="13319" width="17.125" style="111" customWidth="1"/>
    <col min="13320" max="13320" width="1.375" style="111" customWidth="1"/>
    <col min="13321" max="13321" width="17.125" style="111" customWidth="1"/>
    <col min="13322" max="13322" width="1.375" style="111" customWidth="1"/>
    <col min="13323" max="13323" width="17.125" style="111" customWidth="1"/>
    <col min="13324" max="13568" width="10.125" style="111"/>
    <col min="13569" max="13570" width="1.875" style="111" customWidth="1"/>
    <col min="13571" max="13571" width="70.125" style="111" customWidth="1"/>
    <col min="13572" max="13572" width="9.875" style="111" customWidth="1"/>
    <col min="13573" max="13573" width="17.125" style="111" customWidth="1"/>
    <col min="13574" max="13574" width="1.375" style="111" customWidth="1"/>
    <col min="13575" max="13575" width="17.125" style="111" customWidth="1"/>
    <col min="13576" max="13576" width="1.375" style="111" customWidth="1"/>
    <col min="13577" max="13577" width="17.125" style="111" customWidth="1"/>
    <col min="13578" max="13578" width="1.375" style="111" customWidth="1"/>
    <col min="13579" max="13579" width="17.125" style="111" customWidth="1"/>
    <col min="13580" max="13824" width="10.125" style="111"/>
    <col min="13825" max="13826" width="1.875" style="111" customWidth="1"/>
    <col min="13827" max="13827" width="70.125" style="111" customWidth="1"/>
    <col min="13828" max="13828" width="9.875" style="111" customWidth="1"/>
    <col min="13829" max="13829" width="17.125" style="111" customWidth="1"/>
    <col min="13830" max="13830" width="1.375" style="111" customWidth="1"/>
    <col min="13831" max="13831" width="17.125" style="111" customWidth="1"/>
    <col min="13832" max="13832" width="1.375" style="111" customWidth="1"/>
    <col min="13833" max="13833" width="17.125" style="111" customWidth="1"/>
    <col min="13834" max="13834" width="1.375" style="111" customWidth="1"/>
    <col min="13835" max="13835" width="17.125" style="111" customWidth="1"/>
    <col min="13836" max="14080" width="10.125" style="111"/>
    <col min="14081" max="14082" width="1.875" style="111" customWidth="1"/>
    <col min="14083" max="14083" width="70.125" style="111" customWidth="1"/>
    <col min="14084" max="14084" width="9.875" style="111" customWidth="1"/>
    <col min="14085" max="14085" width="17.125" style="111" customWidth="1"/>
    <col min="14086" max="14086" width="1.375" style="111" customWidth="1"/>
    <col min="14087" max="14087" width="17.125" style="111" customWidth="1"/>
    <col min="14088" max="14088" width="1.375" style="111" customWidth="1"/>
    <col min="14089" max="14089" width="17.125" style="111" customWidth="1"/>
    <col min="14090" max="14090" width="1.375" style="111" customWidth="1"/>
    <col min="14091" max="14091" width="17.125" style="111" customWidth="1"/>
    <col min="14092" max="14336" width="10.125" style="111"/>
    <col min="14337" max="14338" width="1.875" style="111" customWidth="1"/>
    <col min="14339" max="14339" width="70.125" style="111" customWidth="1"/>
    <col min="14340" max="14340" width="9.875" style="111" customWidth="1"/>
    <col min="14341" max="14341" width="17.125" style="111" customWidth="1"/>
    <col min="14342" max="14342" width="1.375" style="111" customWidth="1"/>
    <col min="14343" max="14343" width="17.125" style="111" customWidth="1"/>
    <col min="14344" max="14344" width="1.375" style="111" customWidth="1"/>
    <col min="14345" max="14345" width="17.125" style="111" customWidth="1"/>
    <col min="14346" max="14346" width="1.375" style="111" customWidth="1"/>
    <col min="14347" max="14347" width="17.125" style="111" customWidth="1"/>
    <col min="14348" max="14592" width="10.125" style="111"/>
    <col min="14593" max="14594" width="1.875" style="111" customWidth="1"/>
    <col min="14595" max="14595" width="70.125" style="111" customWidth="1"/>
    <col min="14596" max="14596" width="9.875" style="111" customWidth="1"/>
    <col min="14597" max="14597" width="17.125" style="111" customWidth="1"/>
    <col min="14598" max="14598" width="1.375" style="111" customWidth="1"/>
    <col min="14599" max="14599" width="17.125" style="111" customWidth="1"/>
    <col min="14600" max="14600" width="1.375" style="111" customWidth="1"/>
    <col min="14601" max="14601" width="17.125" style="111" customWidth="1"/>
    <col min="14602" max="14602" width="1.375" style="111" customWidth="1"/>
    <col min="14603" max="14603" width="17.125" style="111" customWidth="1"/>
    <col min="14604" max="14848" width="10.125" style="111"/>
    <col min="14849" max="14850" width="1.875" style="111" customWidth="1"/>
    <col min="14851" max="14851" width="70.125" style="111" customWidth="1"/>
    <col min="14852" max="14852" width="9.875" style="111" customWidth="1"/>
    <col min="14853" max="14853" width="17.125" style="111" customWidth="1"/>
    <col min="14854" max="14854" width="1.375" style="111" customWidth="1"/>
    <col min="14855" max="14855" width="17.125" style="111" customWidth="1"/>
    <col min="14856" max="14856" width="1.375" style="111" customWidth="1"/>
    <col min="14857" max="14857" width="17.125" style="111" customWidth="1"/>
    <col min="14858" max="14858" width="1.375" style="111" customWidth="1"/>
    <col min="14859" max="14859" width="17.125" style="111" customWidth="1"/>
    <col min="14860" max="15104" width="10.125" style="111"/>
    <col min="15105" max="15106" width="1.875" style="111" customWidth="1"/>
    <col min="15107" max="15107" width="70.125" style="111" customWidth="1"/>
    <col min="15108" max="15108" width="9.875" style="111" customWidth="1"/>
    <col min="15109" max="15109" width="17.125" style="111" customWidth="1"/>
    <col min="15110" max="15110" width="1.375" style="111" customWidth="1"/>
    <col min="15111" max="15111" width="17.125" style="111" customWidth="1"/>
    <col min="15112" max="15112" width="1.375" style="111" customWidth="1"/>
    <col min="15113" max="15113" width="17.125" style="111" customWidth="1"/>
    <col min="15114" max="15114" width="1.375" style="111" customWidth="1"/>
    <col min="15115" max="15115" width="17.125" style="111" customWidth="1"/>
    <col min="15116" max="15360" width="10.125" style="111"/>
    <col min="15361" max="15362" width="1.875" style="111" customWidth="1"/>
    <col min="15363" max="15363" width="70.125" style="111" customWidth="1"/>
    <col min="15364" max="15364" width="9.875" style="111" customWidth="1"/>
    <col min="15365" max="15365" width="17.125" style="111" customWidth="1"/>
    <col min="15366" max="15366" width="1.375" style="111" customWidth="1"/>
    <col min="15367" max="15367" width="17.125" style="111" customWidth="1"/>
    <col min="15368" max="15368" width="1.375" style="111" customWidth="1"/>
    <col min="15369" max="15369" width="17.125" style="111" customWidth="1"/>
    <col min="15370" max="15370" width="1.375" style="111" customWidth="1"/>
    <col min="15371" max="15371" width="17.125" style="111" customWidth="1"/>
    <col min="15372" max="15616" width="10.125" style="111"/>
    <col min="15617" max="15618" width="1.875" style="111" customWidth="1"/>
    <col min="15619" max="15619" width="70.125" style="111" customWidth="1"/>
    <col min="15620" max="15620" width="9.875" style="111" customWidth="1"/>
    <col min="15621" max="15621" width="17.125" style="111" customWidth="1"/>
    <col min="15622" max="15622" width="1.375" style="111" customWidth="1"/>
    <col min="15623" max="15623" width="17.125" style="111" customWidth="1"/>
    <col min="15624" max="15624" width="1.375" style="111" customWidth="1"/>
    <col min="15625" max="15625" width="17.125" style="111" customWidth="1"/>
    <col min="15626" max="15626" width="1.375" style="111" customWidth="1"/>
    <col min="15627" max="15627" width="17.125" style="111" customWidth="1"/>
    <col min="15628" max="15872" width="10.125" style="111"/>
    <col min="15873" max="15874" width="1.875" style="111" customWidth="1"/>
    <col min="15875" max="15875" width="70.125" style="111" customWidth="1"/>
    <col min="15876" max="15876" width="9.875" style="111" customWidth="1"/>
    <col min="15877" max="15877" width="17.125" style="111" customWidth="1"/>
    <col min="15878" max="15878" width="1.375" style="111" customWidth="1"/>
    <col min="15879" max="15879" width="17.125" style="111" customWidth="1"/>
    <col min="15880" max="15880" width="1.375" style="111" customWidth="1"/>
    <col min="15881" max="15881" width="17.125" style="111" customWidth="1"/>
    <col min="15882" max="15882" width="1.375" style="111" customWidth="1"/>
    <col min="15883" max="15883" width="17.125" style="111" customWidth="1"/>
    <col min="15884" max="16128" width="10.125" style="111"/>
    <col min="16129" max="16130" width="1.875" style="111" customWidth="1"/>
    <col min="16131" max="16131" width="70.125" style="111" customWidth="1"/>
    <col min="16132" max="16132" width="9.875" style="111" customWidth="1"/>
    <col min="16133" max="16133" width="17.125" style="111" customWidth="1"/>
    <col min="16134" max="16134" width="1.375" style="111" customWidth="1"/>
    <col min="16135" max="16135" width="17.125" style="111" customWidth="1"/>
    <col min="16136" max="16136" width="1.375" style="111" customWidth="1"/>
    <col min="16137" max="16137" width="17.125" style="111" customWidth="1"/>
    <col min="16138" max="16138" width="1.375" style="111" customWidth="1"/>
    <col min="16139" max="16139" width="17.125" style="111" customWidth="1"/>
    <col min="16140" max="16384" width="10.125" style="111"/>
  </cols>
  <sheetData>
    <row r="1" spans="1:11" ht="24" customHeight="1">
      <c r="A1" s="384" t="s">
        <v>158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</row>
    <row r="2" spans="1:11" ht="24" customHeight="1">
      <c r="A2" s="384" t="s">
        <v>102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</row>
    <row r="3" spans="1:11" ht="24" customHeight="1">
      <c r="A3" s="384" t="s">
        <v>212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</row>
    <row r="4" spans="1:11" ht="24" customHeight="1">
      <c r="A4" s="112"/>
      <c r="B4" s="112"/>
      <c r="C4" s="112"/>
      <c r="D4" s="112"/>
      <c r="E4" s="382" t="s">
        <v>29</v>
      </c>
      <c r="F4" s="382"/>
      <c r="G4" s="382"/>
      <c r="H4" s="112"/>
      <c r="I4" s="382" t="s">
        <v>47</v>
      </c>
      <c r="J4" s="382"/>
      <c r="K4" s="382"/>
    </row>
    <row r="5" spans="1:11" ht="24" customHeight="1">
      <c r="A5" s="112"/>
      <c r="B5" s="112"/>
      <c r="C5" s="112"/>
      <c r="D5" s="112"/>
      <c r="E5" s="383" t="s">
        <v>211</v>
      </c>
      <c r="F5" s="383"/>
      <c r="G5" s="383"/>
      <c r="H5" s="112"/>
      <c r="I5" s="383" t="s">
        <v>211</v>
      </c>
      <c r="J5" s="383"/>
      <c r="K5" s="383"/>
    </row>
    <row r="6" spans="1:11" ht="24" customHeight="1">
      <c r="A6" s="112"/>
      <c r="B6" s="112"/>
      <c r="C6" s="112"/>
      <c r="D6" s="112"/>
      <c r="E6" s="383" t="s">
        <v>146</v>
      </c>
      <c r="F6" s="383"/>
      <c r="G6" s="383"/>
      <c r="H6" s="112"/>
      <c r="I6" s="383" t="s">
        <v>146</v>
      </c>
      <c r="J6" s="383"/>
      <c r="K6" s="383"/>
    </row>
    <row r="7" spans="1:11" ht="24" customHeight="1">
      <c r="A7" s="112"/>
      <c r="B7" s="112"/>
      <c r="C7" s="112"/>
      <c r="D7" s="112"/>
      <c r="E7" s="129">
        <v>2562</v>
      </c>
      <c r="F7" s="129"/>
      <c r="G7" s="129">
        <v>2561</v>
      </c>
      <c r="H7" s="112"/>
      <c r="I7" s="129">
        <v>2562</v>
      </c>
      <c r="J7" s="129"/>
      <c r="K7" s="129">
        <v>2561</v>
      </c>
    </row>
    <row r="8" spans="1:11" ht="24" customHeight="1">
      <c r="A8" s="112"/>
      <c r="B8" s="112"/>
      <c r="C8" s="112"/>
      <c r="D8" s="112"/>
      <c r="E8" s="381" t="s">
        <v>41</v>
      </c>
      <c r="F8" s="381"/>
      <c r="G8" s="381"/>
      <c r="H8" s="381"/>
      <c r="I8" s="381"/>
      <c r="J8" s="381"/>
      <c r="K8" s="381"/>
    </row>
    <row r="9" spans="1:11" ht="24" customHeight="1">
      <c r="A9" s="113" t="s">
        <v>24</v>
      </c>
      <c r="G9" s="112"/>
      <c r="K9" s="112"/>
    </row>
    <row r="10" spans="1:11" ht="24" customHeight="1">
      <c r="A10" t="s">
        <v>213</v>
      </c>
      <c r="E10" s="114"/>
      <c r="F10" s="115"/>
      <c r="G10" s="114">
        <v>97165</v>
      </c>
      <c r="H10" s="115"/>
      <c r="I10" s="114"/>
      <c r="J10" s="115"/>
      <c r="K10" s="114">
        <v>113333</v>
      </c>
    </row>
    <row r="11" spans="1:11" ht="24" customHeight="1">
      <c r="A11" s="134" t="s">
        <v>156</v>
      </c>
      <c r="E11" s="116"/>
      <c r="F11" s="115"/>
      <c r="G11" s="116"/>
      <c r="H11" s="115"/>
      <c r="I11" s="116"/>
      <c r="J11" s="115"/>
      <c r="K11" s="116"/>
    </row>
    <row r="12" spans="1:11" ht="24" customHeight="1">
      <c r="C12" s="111" t="s">
        <v>160</v>
      </c>
      <c r="E12" s="114"/>
      <c r="F12" s="115"/>
      <c r="G12" s="114">
        <v>69</v>
      </c>
      <c r="H12" s="115"/>
      <c r="I12" s="114"/>
      <c r="J12" s="115"/>
      <c r="K12" s="114">
        <v>69</v>
      </c>
    </row>
    <row r="13" spans="1:11" ht="24" customHeight="1">
      <c r="C13" s="111" t="s">
        <v>161</v>
      </c>
      <c r="E13" s="114"/>
      <c r="F13" s="115"/>
      <c r="G13" s="114">
        <v>19939</v>
      </c>
      <c r="H13" s="115"/>
      <c r="I13" s="114"/>
      <c r="J13" s="115"/>
      <c r="K13" s="114">
        <v>1447</v>
      </c>
    </row>
    <row r="14" spans="1:11" ht="24" customHeight="1">
      <c r="C14" s="111" t="s">
        <v>162</v>
      </c>
      <c r="E14" s="114"/>
      <c r="F14" s="115"/>
      <c r="G14" s="114">
        <v>58</v>
      </c>
      <c r="H14" s="115"/>
      <c r="I14" s="114"/>
      <c r="J14" s="115"/>
      <c r="K14" s="114">
        <v>0</v>
      </c>
    </row>
    <row r="15" spans="1:11" ht="24" customHeight="1">
      <c r="C15" s="111" t="s">
        <v>163</v>
      </c>
      <c r="E15" s="114"/>
      <c r="F15" s="115"/>
      <c r="G15" s="114">
        <v>-341</v>
      </c>
      <c r="H15" s="115"/>
      <c r="I15" s="114"/>
      <c r="J15" s="115"/>
      <c r="K15" s="114">
        <v>1002</v>
      </c>
    </row>
    <row r="16" spans="1:11" ht="24" customHeight="1">
      <c r="C16" s="111" t="s">
        <v>164</v>
      </c>
      <c r="E16" s="114"/>
      <c r="F16" s="115"/>
      <c r="G16" s="114">
        <v>0</v>
      </c>
      <c r="H16" s="115"/>
      <c r="I16" s="114"/>
      <c r="J16" s="115"/>
      <c r="K16" s="114">
        <v>0</v>
      </c>
    </row>
    <row r="17" spans="1:11" ht="24" customHeight="1">
      <c r="C17" s="111" t="s">
        <v>165</v>
      </c>
      <c r="E17" s="114"/>
      <c r="F17" s="115"/>
      <c r="G17" s="114">
        <v>749</v>
      </c>
      <c r="H17" s="115"/>
      <c r="I17" s="114"/>
      <c r="J17" s="115"/>
      <c r="K17" s="114">
        <v>17</v>
      </c>
    </row>
    <row r="18" spans="1:11" ht="24" customHeight="1">
      <c r="C18" s="111" t="s">
        <v>166</v>
      </c>
      <c r="E18" s="114"/>
      <c r="F18" s="115"/>
      <c r="G18" s="114">
        <v>0</v>
      </c>
      <c r="H18" s="115"/>
      <c r="I18" s="114"/>
      <c r="J18" s="115"/>
      <c r="K18" s="114">
        <v>0</v>
      </c>
    </row>
    <row r="19" spans="1:11" ht="24" customHeight="1">
      <c r="C19" s="111" t="s">
        <v>167</v>
      </c>
      <c r="E19" s="114"/>
      <c r="F19" s="115"/>
      <c r="G19" s="114">
        <v>0</v>
      </c>
      <c r="H19" s="115"/>
      <c r="I19" s="114"/>
      <c r="J19" s="115"/>
      <c r="K19" s="114">
        <v>0</v>
      </c>
    </row>
    <row r="20" spans="1:11" ht="24" customHeight="1">
      <c r="C20" s="111" t="s">
        <v>168</v>
      </c>
      <c r="E20" s="114"/>
      <c r="F20" s="115"/>
      <c r="G20" s="114">
        <v>1151</v>
      </c>
      <c r="H20" s="115"/>
      <c r="I20" s="114"/>
      <c r="J20" s="115"/>
      <c r="K20" s="114">
        <v>200</v>
      </c>
    </row>
    <row r="21" spans="1:11" ht="24" customHeight="1">
      <c r="C21" s="111" t="s">
        <v>169</v>
      </c>
      <c r="E21" s="114"/>
      <c r="F21" s="115"/>
      <c r="G21" s="114">
        <v>0</v>
      </c>
      <c r="H21" s="115"/>
      <c r="I21" s="114"/>
      <c r="J21" s="115"/>
      <c r="K21" s="114">
        <v>-34440</v>
      </c>
    </row>
    <row r="22" spans="1:11" ht="24" customHeight="1">
      <c r="C22" s="111" t="s">
        <v>170</v>
      </c>
      <c r="E22" s="114"/>
      <c r="F22" s="115"/>
      <c r="G22" s="114">
        <v>-79027</v>
      </c>
      <c r="H22" s="115"/>
      <c r="I22" s="114"/>
      <c r="J22" s="115"/>
      <c r="K22" s="114">
        <v>-80697</v>
      </c>
    </row>
    <row r="23" spans="1:11" ht="24" customHeight="1">
      <c r="C23" s="111" t="s">
        <v>171</v>
      </c>
      <c r="E23" s="114"/>
      <c r="F23" s="115"/>
      <c r="G23" s="114">
        <v>0</v>
      </c>
      <c r="H23" s="115"/>
      <c r="I23" s="114"/>
      <c r="J23" s="115"/>
      <c r="K23" s="114">
        <v>17</v>
      </c>
    </row>
    <row r="24" spans="1:11" ht="24" customHeight="1">
      <c r="C24" s="111" t="s">
        <v>172</v>
      </c>
      <c r="E24" s="114"/>
      <c r="F24" s="115"/>
      <c r="G24" s="114">
        <v>294</v>
      </c>
      <c r="H24" s="115"/>
      <c r="I24" s="114"/>
      <c r="J24" s="115"/>
      <c r="K24" s="114">
        <v>294</v>
      </c>
    </row>
    <row r="25" spans="1:11" ht="24" customHeight="1">
      <c r="C25" s="111" t="s">
        <v>173</v>
      </c>
      <c r="E25" s="114"/>
      <c r="F25" s="115"/>
      <c r="G25" s="114">
        <v>-502</v>
      </c>
      <c r="H25" s="115"/>
      <c r="I25" s="114"/>
      <c r="J25" s="115"/>
      <c r="K25" s="114">
        <v>-502</v>
      </c>
    </row>
    <row r="26" spans="1:11" ht="24" customHeight="1">
      <c r="C26" s="111" t="s">
        <v>174</v>
      </c>
      <c r="E26" s="114"/>
      <c r="F26" s="115"/>
      <c r="G26" s="114">
        <v>-4</v>
      </c>
      <c r="H26" s="115"/>
      <c r="I26" s="114"/>
      <c r="J26" s="115"/>
      <c r="K26" s="114">
        <v>0</v>
      </c>
    </row>
    <row r="27" spans="1:11" ht="24" customHeight="1">
      <c r="C27" s="111" t="s">
        <v>175</v>
      </c>
      <c r="E27" s="114"/>
      <c r="F27" s="115"/>
      <c r="G27" s="114">
        <v>2023</v>
      </c>
      <c r="H27" s="115"/>
      <c r="I27" s="114"/>
      <c r="J27" s="115"/>
      <c r="K27" s="114">
        <v>1466</v>
      </c>
    </row>
    <row r="28" spans="1:11" ht="24" customHeight="1">
      <c r="C28" s="111" t="s">
        <v>176</v>
      </c>
      <c r="E28" s="114"/>
      <c r="F28" s="115"/>
      <c r="G28" s="114">
        <v>679</v>
      </c>
      <c r="H28" s="115"/>
      <c r="I28" s="114"/>
      <c r="J28" s="115"/>
      <c r="K28" s="114">
        <v>679</v>
      </c>
    </row>
    <row r="29" spans="1:11" ht="24" customHeight="1">
      <c r="A29" s="111" t="s">
        <v>177</v>
      </c>
      <c r="E29" s="117">
        <f>SUM(E10:E28)</f>
        <v>0</v>
      </c>
      <c r="F29" s="115"/>
      <c r="G29" s="117">
        <f>SUM(G10:G28)</f>
        <v>42253</v>
      </c>
      <c r="H29" s="116"/>
      <c r="I29" s="117">
        <f>SUM(I10:I28)</f>
        <v>0</v>
      </c>
      <c r="J29" s="116"/>
      <c r="K29" s="117">
        <f>SUM(K10:K28)</f>
        <v>2885</v>
      </c>
    </row>
    <row r="30" spans="1:11" ht="24" customHeight="1">
      <c r="A30" s="111" t="s">
        <v>178</v>
      </c>
      <c r="E30" s="115"/>
      <c r="F30" s="115"/>
      <c r="G30" s="115"/>
      <c r="H30" s="116"/>
      <c r="I30" s="115"/>
      <c r="J30" s="116"/>
      <c r="K30" s="115"/>
    </row>
    <row r="31" spans="1:11" ht="24" customHeight="1">
      <c r="C31" s="111" t="s">
        <v>179</v>
      </c>
      <c r="E31" s="114"/>
      <c r="F31" s="115"/>
      <c r="G31" s="114">
        <v>0</v>
      </c>
      <c r="H31" s="116"/>
      <c r="I31" s="114"/>
      <c r="J31" s="116"/>
      <c r="K31" s="114">
        <v>0</v>
      </c>
    </row>
    <row r="32" spans="1:11" ht="24" customHeight="1">
      <c r="C32" s="111" t="s">
        <v>180</v>
      </c>
      <c r="E32" s="114"/>
      <c r="F32" s="115"/>
      <c r="G32" s="114">
        <v>0</v>
      </c>
      <c r="H32" s="116"/>
      <c r="I32" s="114"/>
      <c r="J32" s="116"/>
      <c r="K32" s="114">
        <v>0</v>
      </c>
    </row>
    <row r="33" spans="1:11" ht="24" customHeight="1">
      <c r="C33" s="111" t="s">
        <v>181</v>
      </c>
      <c r="E33" s="114"/>
      <c r="F33" s="115"/>
      <c r="G33" s="114">
        <v>19352</v>
      </c>
      <c r="H33" s="116"/>
      <c r="I33" s="114"/>
      <c r="J33" s="116"/>
      <c r="K33" s="114">
        <v>18244</v>
      </c>
    </row>
    <row r="34" spans="1:11" ht="24" customHeight="1">
      <c r="C34" s="111" t="s">
        <v>25</v>
      </c>
      <c r="E34" s="114"/>
      <c r="F34" s="115"/>
      <c r="G34" s="114">
        <v>-4135</v>
      </c>
      <c r="H34" s="116"/>
      <c r="I34" s="114"/>
      <c r="J34" s="116"/>
      <c r="K34" s="114">
        <v>3221</v>
      </c>
    </row>
    <row r="35" spans="1:11" ht="24" customHeight="1">
      <c r="C35" s="111" t="s">
        <v>7</v>
      </c>
      <c r="E35" s="114"/>
      <c r="F35" s="115"/>
      <c r="G35" s="114">
        <v>5970</v>
      </c>
      <c r="H35" s="116"/>
      <c r="I35" s="114"/>
      <c r="J35" s="116"/>
      <c r="K35" s="114">
        <v>0</v>
      </c>
    </row>
    <row r="36" spans="1:11" ht="24" customHeight="1">
      <c r="A36" s="111" t="s">
        <v>182</v>
      </c>
      <c r="E36" s="114"/>
      <c r="F36" s="115"/>
      <c r="G36" s="114"/>
      <c r="H36" s="116"/>
      <c r="I36" s="114"/>
      <c r="J36" s="116"/>
      <c r="K36" s="114"/>
    </row>
    <row r="37" spans="1:11" ht="24" customHeight="1">
      <c r="C37" s="111" t="s">
        <v>183</v>
      </c>
      <c r="E37" s="114"/>
      <c r="F37" s="115"/>
      <c r="G37" s="114">
        <v>-27843</v>
      </c>
      <c r="H37" s="116"/>
      <c r="I37" s="114"/>
      <c r="J37" s="116"/>
      <c r="K37" s="114">
        <v>-16152</v>
      </c>
    </row>
    <row r="38" spans="1:11" ht="24" customHeight="1">
      <c r="C38" s="111" t="s">
        <v>184</v>
      </c>
      <c r="E38" s="114"/>
      <c r="F38" s="115"/>
      <c r="G38" s="114">
        <v>-324</v>
      </c>
      <c r="H38" s="116"/>
      <c r="I38" s="114"/>
      <c r="J38" s="116"/>
      <c r="K38" s="114">
        <v>-41</v>
      </c>
    </row>
    <row r="39" spans="1:11" ht="24" customHeight="1">
      <c r="C39" s="111" t="s">
        <v>185</v>
      </c>
      <c r="E39" s="118"/>
      <c r="F39" s="115"/>
      <c r="G39" s="118">
        <v>-3</v>
      </c>
      <c r="H39" s="116"/>
      <c r="I39" s="118"/>
      <c r="J39" s="116"/>
      <c r="K39" s="118">
        <v>-4</v>
      </c>
    </row>
    <row r="40" spans="1:11" ht="24" customHeight="1">
      <c r="A40" s="111" t="s">
        <v>186</v>
      </c>
      <c r="E40" s="119">
        <f>SUM(E29:E39)</f>
        <v>0</v>
      </c>
      <c r="F40" s="115"/>
      <c r="G40" s="119">
        <f>SUM(G29:G39)</f>
        <v>35270</v>
      </c>
      <c r="H40" s="116"/>
      <c r="I40" s="119">
        <f>SUM(I29:I39)</f>
        <v>0</v>
      </c>
      <c r="J40" s="116"/>
      <c r="K40" s="119">
        <f>SUM(K29:K39)</f>
        <v>8153</v>
      </c>
    </row>
    <row r="41" spans="1:11" ht="24" customHeight="1">
      <c r="C41" s="111" t="s">
        <v>187</v>
      </c>
      <c r="E41" s="119"/>
      <c r="F41" s="115"/>
      <c r="G41" s="119">
        <v>4</v>
      </c>
      <c r="H41" s="116"/>
      <c r="J41" s="116"/>
      <c r="K41" s="119">
        <v>0</v>
      </c>
    </row>
    <row r="42" spans="1:11" ht="24" customHeight="1">
      <c r="C42" s="111" t="s">
        <v>188</v>
      </c>
      <c r="E42" s="114"/>
      <c r="F42" s="115"/>
      <c r="G42" s="114">
        <v>-3637</v>
      </c>
      <c r="H42" s="116"/>
      <c r="J42" s="116"/>
      <c r="K42" s="114">
        <v>-830</v>
      </c>
    </row>
    <row r="43" spans="1:11" ht="24" customHeight="1">
      <c r="A43" s="113" t="s">
        <v>189</v>
      </c>
      <c r="E43" s="120">
        <f>SUM(E40:E42)</f>
        <v>0</v>
      </c>
      <c r="F43" s="115"/>
      <c r="G43" s="120">
        <f>SUM(G40:G42)</f>
        <v>31637</v>
      </c>
      <c r="H43" s="116"/>
      <c r="I43" s="120">
        <f>SUM(I40:I42)</f>
        <v>0</v>
      </c>
      <c r="J43" s="116"/>
      <c r="K43" s="120">
        <f>SUM(K40:K42)</f>
        <v>7323</v>
      </c>
    </row>
    <row r="44" spans="1:11" ht="24" customHeight="1">
      <c r="E44" s="122"/>
      <c r="F44" s="122"/>
      <c r="G44" s="122"/>
      <c r="H44" s="122"/>
      <c r="I44" s="122"/>
      <c r="J44" s="122"/>
      <c r="K44" s="122"/>
    </row>
    <row r="45" spans="1:11" ht="24" customHeight="1">
      <c r="A45" s="384" t="s">
        <v>158</v>
      </c>
      <c r="B45" s="384"/>
      <c r="C45" s="384"/>
      <c r="D45" s="384"/>
      <c r="E45" s="384"/>
      <c r="F45" s="384"/>
      <c r="G45" s="384"/>
      <c r="H45" s="384"/>
      <c r="I45" s="384"/>
      <c r="J45" s="384"/>
      <c r="K45" s="384"/>
    </row>
    <row r="46" spans="1:11" ht="24" customHeight="1">
      <c r="A46" s="384" t="s">
        <v>102</v>
      </c>
      <c r="B46" s="384"/>
      <c r="C46" s="384"/>
      <c r="D46" s="384"/>
      <c r="E46" s="384"/>
      <c r="F46" s="384"/>
      <c r="G46" s="384"/>
      <c r="H46" s="384"/>
      <c r="I46" s="384"/>
      <c r="J46" s="384"/>
      <c r="K46" s="384"/>
    </row>
    <row r="47" spans="1:11" ht="24" customHeight="1">
      <c r="A47" s="384" t="s">
        <v>159</v>
      </c>
      <c r="B47" s="384"/>
      <c r="C47" s="384"/>
      <c r="D47" s="384"/>
      <c r="E47" s="384"/>
      <c r="F47" s="384"/>
      <c r="G47" s="384"/>
      <c r="H47" s="384"/>
      <c r="I47" s="384"/>
      <c r="J47" s="384"/>
      <c r="K47" s="384"/>
    </row>
    <row r="48" spans="1:11" ht="24" customHeight="1">
      <c r="A48" s="135"/>
      <c r="B48" s="135"/>
      <c r="C48" s="135"/>
      <c r="D48" s="135"/>
      <c r="E48" s="382" t="s">
        <v>29</v>
      </c>
      <c r="F48" s="382"/>
      <c r="G48" s="382"/>
      <c r="H48" s="112"/>
      <c r="I48" s="382" t="s">
        <v>47</v>
      </c>
      <c r="J48" s="382"/>
      <c r="K48" s="382"/>
    </row>
    <row r="49" spans="1:11" ht="24" customHeight="1">
      <c r="A49" s="135"/>
      <c r="B49" s="135"/>
      <c r="C49" s="135"/>
      <c r="D49" s="135"/>
      <c r="E49" s="383" t="s">
        <v>211</v>
      </c>
      <c r="F49" s="383"/>
      <c r="G49" s="383"/>
      <c r="H49" s="112"/>
      <c r="I49" s="383" t="s">
        <v>211</v>
      </c>
      <c r="J49" s="383"/>
      <c r="K49" s="383"/>
    </row>
    <row r="50" spans="1:11" ht="24" customHeight="1">
      <c r="A50" s="135"/>
      <c r="B50" s="135"/>
      <c r="C50" s="135"/>
      <c r="D50" s="135"/>
      <c r="E50" s="383" t="s">
        <v>146</v>
      </c>
      <c r="F50" s="383"/>
      <c r="G50" s="383"/>
      <c r="H50" s="112"/>
      <c r="I50" s="383" t="s">
        <v>146</v>
      </c>
      <c r="J50" s="383"/>
      <c r="K50" s="383"/>
    </row>
    <row r="51" spans="1:11" ht="24" customHeight="1">
      <c r="A51" s="135"/>
      <c r="B51" s="135"/>
      <c r="C51" s="135"/>
      <c r="D51" s="135"/>
      <c r="E51" s="129">
        <v>2562</v>
      </c>
      <c r="F51" s="129"/>
      <c r="G51" s="129">
        <v>2561</v>
      </c>
      <c r="H51" s="112"/>
      <c r="I51" s="129">
        <v>2562</v>
      </c>
      <c r="J51" s="129"/>
      <c r="K51" s="129">
        <v>2561</v>
      </c>
    </row>
    <row r="52" spans="1:11" ht="24" customHeight="1">
      <c r="A52" s="135"/>
      <c r="B52" s="135"/>
      <c r="C52" s="135"/>
      <c r="D52" s="135"/>
      <c r="E52" s="381" t="s">
        <v>41</v>
      </c>
      <c r="F52" s="381"/>
      <c r="G52" s="381"/>
      <c r="H52" s="381"/>
      <c r="I52" s="381"/>
      <c r="J52" s="381"/>
      <c r="K52" s="381"/>
    </row>
    <row r="53" spans="1:11" ht="24" customHeight="1">
      <c r="A53" s="113" t="s">
        <v>26</v>
      </c>
      <c r="B53" s="113"/>
      <c r="E53" s="123"/>
      <c r="F53" s="122"/>
      <c r="G53" s="112"/>
      <c r="K53" s="112"/>
    </row>
    <row r="54" spans="1:11" ht="24" customHeight="1">
      <c r="A54" s="113"/>
      <c r="B54" s="113"/>
      <c r="C54" s="111" t="s">
        <v>190</v>
      </c>
      <c r="E54" s="114"/>
      <c r="F54" s="121"/>
      <c r="G54" s="114">
        <v>-138</v>
      </c>
      <c r="H54" s="121"/>
      <c r="I54" s="114"/>
      <c r="J54" s="121"/>
      <c r="K54" s="114">
        <v>-138</v>
      </c>
    </row>
    <row r="55" spans="1:11" ht="24" customHeight="1">
      <c r="C55" s="111" t="s">
        <v>191</v>
      </c>
      <c r="E55" s="114"/>
      <c r="F55" s="115"/>
      <c r="G55" s="114">
        <v>0</v>
      </c>
      <c r="H55" s="115"/>
      <c r="I55" s="114"/>
      <c r="J55" s="115"/>
      <c r="K55" s="114">
        <v>0</v>
      </c>
    </row>
    <row r="56" spans="1:11" ht="24" customHeight="1">
      <c r="C56" s="111" t="s">
        <v>192</v>
      </c>
      <c r="E56" s="114"/>
      <c r="F56" s="115"/>
      <c r="G56" s="114">
        <v>-934089</v>
      </c>
      <c r="H56" s="115"/>
      <c r="I56" s="114"/>
      <c r="J56" s="115"/>
      <c r="K56" s="114">
        <v>-934089</v>
      </c>
    </row>
    <row r="57" spans="1:11" ht="24" customHeight="1">
      <c r="C57" s="111" t="s">
        <v>193</v>
      </c>
      <c r="E57" s="114"/>
      <c r="F57" s="115"/>
      <c r="G57" s="114">
        <v>0</v>
      </c>
      <c r="H57" s="115"/>
      <c r="I57" s="114"/>
      <c r="J57" s="115"/>
      <c r="K57" s="114">
        <v>0</v>
      </c>
    </row>
    <row r="58" spans="1:11" ht="24" customHeight="1">
      <c r="C58" s="111" t="s">
        <v>194</v>
      </c>
      <c r="E58" s="114"/>
      <c r="F58" s="115"/>
      <c r="G58" s="114">
        <v>-41607</v>
      </c>
      <c r="H58" s="115"/>
      <c r="I58" s="114"/>
      <c r="J58" s="115"/>
      <c r="K58" s="114">
        <v>-143</v>
      </c>
    </row>
    <row r="59" spans="1:11" ht="24" customHeight="1">
      <c r="C59" s="111" t="s">
        <v>195</v>
      </c>
      <c r="E59" s="114"/>
      <c r="F59" s="115"/>
      <c r="G59" s="114">
        <v>0</v>
      </c>
      <c r="H59" s="115"/>
      <c r="I59" s="114"/>
      <c r="J59" s="115"/>
      <c r="K59" s="114">
        <v>0</v>
      </c>
    </row>
    <row r="60" spans="1:11" ht="24" customHeight="1">
      <c r="C60" s="111" t="s">
        <v>196</v>
      </c>
      <c r="E60" s="114"/>
      <c r="F60" s="115"/>
      <c r="G60" s="114">
        <v>-858</v>
      </c>
      <c r="H60" s="115"/>
      <c r="I60" s="114"/>
      <c r="J60" s="115"/>
      <c r="K60" s="114">
        <v>0</v>
      </c>
    </row>
    <row r="61" spans="1:11" ht="24" customHeight="1">
      <c r="A61" s="113" t="s">
        <v>197</v>
      </c>
      <c r="B61" s="113"/>
      <c r="C61" s="113"/>
      <c r="D61" s="113"/>
      <c r="E61" s="120">
        <f>SUM(E54:E60)</f>
        <v>0</v>
      </c>
      <c r="F61" s="121"/>
      <c r="G61" s="120">
        <f>SUM(G54:G60)</f>
        <v>-976692</v>
      </c>
      <c r="H61" s="121"/>
      <c r="I61" s="120">
        <f>SUM(I54:I60)</f>
        <v>0</v>
      </c>
      <c r="J61" s="121"/>
      <c r="K61" s="120">
        <f>SUM(K54:K60)</f>
        <v>-934370</v>
      </c>
    </row>
    <row r="62" spans="1:11" ht="24" customHeight="1">
      <c r="A62" s="113" t="s">
        <v>27</v>
      </c>
      <c r="B62" s="113"/>
      <c r="C62" s="113"/>
      <c r="E62" s="121"/>
      <c r="F62" s="121"/>
      <c r="G62" s="121"/>
      <c r="H62" s="121"/>
      <c r="I62" s="121"/>
      <c r="J62" s="121"/>
      <c r="K62" s="121"/>
    </row>
    <row r="63" spans="1:11" ht="24" customHeight="1">
      <c r="A63" s="113"/>
      <c r="B63" s="113"/>
      <c r="C63" s="111" t="s">
        <v>198</v>
      </c>
      <c r="E63" s="114"/>
      <c r="F63" s="121"/>
      <c r="G63" s="114">
        <v>655118</v>
      </c>
      <c r="H63" s="121"/>
      <c r="I63" s="114"/>
      <c r="J63" s="121"/>
      <c r="K63" s="114">
        <v>599118</v>
      </c>
    </row>
    <row r="64" spans="1:11" ht="24" customHeight="1">
      <c r="A64" s="113"/>
      <c r="B64" s="113"/>
      <c r="C64" s="111" t="s">
        <v>199</v>
      </c>
      <c r="E64" s="114"/>
      <c r="F64" s="121"/>
      <c r="G64" s="114">
        <v>-612618</v>
      </c>
      <c r="H64" s="121"/>
      <c r="I64" s="114"/>
      <c r="J64" s="121"/>
      <c r="K64" s="114">
        <v>-592618</v>
      </c>
    </row>
    <row r="65" spans="1:11" ht="23.25" customHeight="1">
      <c r="C65" s="111" t="s">
        <v>200</v>
      </c>
      <c r="E65" s="114"/>
      <c r="F65" s="116"/>
      <c r="G65" s="114">
        <v>377971</v>
      </c>
      <c r="H65" s="115"/>
      <c r="I65" s="114"/>
      <c r="J65" s="115"/>
      <c r="K65" s="114">
        <v>377971</v>
      </c>
    </row>
    <row r="66" spans="1:11" ht="24" customHeight="1">
      <c r="C66" s="111" t="s">
        <v>201</v>
      </c>
      <c r="E66" s="114"/>
      <c r="F66" s="115"/>
      <c r="G66" s="114">
        <v>-61812</v>
      </c>
      <c r="H66" s="115"/>
      <c r="I66" s="114"/>
      <c r="J66" s="115"/>
      <c r="K66" s="114">
        <v>-54147</v>
      </c>
    </row>
    <row r="67" spans="1:11" ht="24" customHeight="1">
      <c r="C67" s="111" t="s">
        <v>202</v>
      </c>
      <c r="E67" s="114"/>
      <c r="F67" s="115"/>
      <c r="G67" s="114">
        <v>-343</v>
      </c>
      <c r="H67" s="115"/>
      <c r="I67" s="114"/>
      <c r="J67" s="115"/>
      <c r="K67" s="114">
        <v>-343</v>
      </c>
    </row>
    <row r="68" spans="1:11" ht="24" customHeight="1">
      <c r="C68" s="111" t="s">
        <v>203</v>
      </c>
      <c r="D68" s="116"/>
      <c r="E68" s="114"/>
      <c r="F68" s="115"/>
      <c r="G68" s="114">
        <v>-11799</v>
      </c>
      <c r="H68" s="115"/>
      <c r="I68" s="114"/>
      <c r="J68" s="115"/>
      <c r="K68" s="114">
        <v>0</v>
      </c>
    </row>
    <row r="69" spans="1:11" ht="24" customHeight="1">
      <c r="C69" s="111" t="s">
        <v>204</v>
      </c>
      <c r="E69" s="114"/>
      <c r="F69" s="115"/>
      <c r="G69" s="114">
        <v>-1959</v>
      </c>
      <c r="H69" s="115"/>
      <c r="I69" s="114"/>
      <c r="J69" s="115"/>
      <c r="K69" s="114">
        <v>-1399</v>
      </c>
    </row>
    <row r="70" spans="1:11" ht="24" customHeight="1">
      <c r="C70" s="111" t="s">
        <v>205</v>
      </c>
      <c r="E70" s="114"/>
      <c r="F70" s="115"/>
      <c r="G70" s="114">
        <v>-2956</v>
      </c>
      <c r="H70" s="115"/>
      <c r="I70" s="114"/>
      <c r="J70" s="115"/>
      <c r="K70" s="114">
        <v>-2956</v>
      </c>
    </row>
    <row r="71" spans="1:11" ht="24" customHeight="1">
      <c r="C71" s="111" t="s">
        <v>206</v>
      </c>
      <c r="E71" s="114"/>
      <c r="F71" s="115"/>
      <c r="G71" s="114">
        <v>600000</v>
      </c>
      <c r="H71" s="115"/>
      <c r="I71" s="114"/>
      <c r="J71" s="115"/>
      <c r="K71" s="114">
        <v>600000</v>
      </c>
    </row>
    <row r="72" spans="1:11" ht="24" customHeight="1">
      <c r="A72" s="113" t="s">
        <v>207</v>
      </c>
      <c r="B72" s="113"/>
      <c r="C72" s="113"/>
      <c r="D72" s="113"/>
      <c r="E72" s="120">
        <f>SUM(E63:E71)</f>
        <v>0</v>
      </c>
      <c r="F72" s="121"/>
      <c r="G72" s="120">
        <f>SUM(G63:G71)</f>
        <v>941602</v>
      </c>
      <c r="H72" s="121"/>
      <c r="I72" s="120">
        <f>SUM(I63:I71)</f>
        <v>0</v>
      </c>
      <c r="J72" s="121"/>
      <c r="K72" s="120">
        <f>SUM(K63:K71)</f>
        <v>925626</v>
      </c>
    </row>
    <row r="73" spans="1:11" ht="24" customHeight="1">
      <c r="A73" s="113" t="s">
        <v>208</v>
      </c>
      <c r="B73" s="113"/>
      <c r="C73" s="113"/>
      <c r="D73" s="113"/>
      <c r="E73" s="124">
        <f>E72+E61+E43</f>
        <v>0</v>
      </c>
      <c r="F73" s="121"/>
      <c r="G73" s="124">
        <f>G72+G61+G43</f>
        <v>-3453</v>
      </c>
      <c r="H73" s="121"/>
      <c r="I73" s="124">
        <f>I72+I61+I43</f>
        <v>0</v>
      </c>
      <c r="J73" s="121"/>
      <c r="K73" s="124">
        <f>K72+K61+K43</f>
        <v>-1421</v>
      </c>
    </row>
    <row r="74" spans="1:11" ht="24" customHeight="1">
      <c r="A74" s="111" t="s">
        <v>209</v>
      </c>
      <c r="B74" s="113"/>
      <c r="C74" s="113"/>
      <c r="D74" s="113"/>
      <c r="E74" s="118"/>
      <c r="F74" s="121"/>
      <c r="G74" s="118">
        <v>-58</v>
      </c>
      <c r="H74" s="121"/>
      <c r="I74" s="118"/>
      <c r="J74" s="121"/>
      <c r="K74" s="118">
        <v>-2</v>
      </c>
    </row>
    <row r="75" spans="1:11" ht="24" customHeight="1">
      <c r="A75" s="113" t="s">
        <v>210</v>
      </c>
      <c r="B75" s="113"/>
      <c r="C75" s="113"/>
      <c r="D75" s="113"/>
      <c r="E75" s="125">
        <f>SUM(E73:E74)</f>
        <v>0</v>
      </c>
      <c r="F75" s="121"/>
      <c r="G75" s="125">
        <f>SUM(G73:G74)</f>
        <v>-3511</v>
      </c>
      <c r="H75" s="121"/>
      <c r="I75" s="125">
        <f>SUM(I73:I74)</f>
        <v>0</v>
      </c>
      <c r="J75" s="121"/>
      <c r="K75" s="125">
        <f>SUM(K73:K74)</f>
        <v>-1423</v>
      </c>
    </row>
    <row r="76" spans="1:11" ht="24" customHeight="1">
      <c r="A76" s="113" t="s">
        <v>147</v>
      </c>
      <c r="B76" s="113"/>
      <c r="C76" s="113"/>
      <c r="D76" s="112"/>
      <c r="E76" s="126"/>
      <c r="F76" s="121"/>
      <c r="G76" s="126">
        <v>47206</v>
      </c>
      <c r="H76" s="121"/>
      <c r="I76" s="126"/>
      <c r="J76" s="121"/>
      <c r="K76" s="126">
        <v>9930</v>
      </c>
    </row>
    <row r="77" spans="1:11" ht="24" customHeight="1" thickBot="1">
      <c r="A77" s="113" t="s">
        <v>148</v>
      </c>
      <c r="B77" s="113"/>
      <c r="C77" s="113"/>
      <c r="D77" s="112"/>
      <c r="E77" s="127">
        <f>SUM(E75:E76)</f>
        <v>0</v>
      </c>
      <c r="F77" s="121"/>
      <c r="G77" s="127">
        <f>SUM(G75:G76)</f>
        <v>43695</v>
      </c>
      <c r="H77" s="121"/>
      <c r="I77" s="127">
        <f>SUM(I75:I76)</f>
        <v>0</v>
      </c>
      <c r="J77" s="121"/>
      <c r="K77" s="127">
        <f>SUM(K75:K76)</f>
        <v>8507</v>
      </c>
    </row>
    <row r="78" spans="1:11" ht="24" customHeight="1" thickTop="1">
      <c r="A78" s="113"/>
      <c r="B78" s="113"/>
      <c r="C78" s="113"/>
      <c r="D78" s="112"/>
      <c r="E78" s="121"/>
      <c r="F78" s="128"/>
      <c r="G78" s="121"/>
      <c r="H78" s="128"/>
      <c r="I78" s="121"/>
      <c r="J78" s="128"/>
      <c r="K78" s="121"/>
    </row>
    <row r="79" spans="1:11" ht="24" customHeight="1">
      <c r="A79" s="113"/>
      <c r="B79" s="113"/>
      <c r="C79" s="113"/>
      <c r="D79" s="112"/>
      <c r="E79" s="121"/>
      <c r="F79" s="128"/>
      <c r="G79" s="121"/>
      <c r="H79" s="128"/>
      <c r="I79" s="121"/>
      <c r="J79" s="128"/>
      <c r="K79" s="121"/>
    </row>
    <row r="80" spans="1:11" ht="24" customHeight="1">
      <c r="A80" s="113"/>
      <c r="B80" s="113"/>
      <c r="C80" s="113"/>
      <c r="D80" s="112"/>
      <c r="E80" s="121"/>
      <c r="F80" s="128"/>
      <c r="G80" s="121"/>
      <c r="H80" s="128"/>
      <c r="I80" s="121"/>
      <c r="J80" s="128"/>
      <c r="K80" s="121"/>
    </row>
    <row r="81" spans="1:11" ht="24" customHeight="1">
      <c r="A81" s="113"/>
      <c r="B81" s="113"/>
      <c r="C81" s="113"/>
      <c r="D81" s="112"/>
      <c r="E81" s="121"/>
      <c r="F81" s="128"/>
      <c r="G81" s="121"/>
      <c r="H81" s="128"/>
      <c r="I81" s="121"/>
      <c r="J81" s="128"/>
      <c r="K81" s="121"/>
    </row>
    <row r="82" spans="1:11" ht="24" customHeight="1">
      <c r="A82" s="113"/>
      <c r="B82" s="113"/>
      <c r="C82" s="113"/>
      <c r="D82" s="112"/>
      <c r="E82" s="121"/>
      <c r="F82" s="128"/>
      <c r="G82" s="121"/>
      <c r="H82" s="128"/>
      <c r="I82" s="121"/>
      <c r="J82" s="128"/>
      <c r="K82" s="121"/>
    </row>
    <row r="83" spans="1:11" ht="24" customHeight="1">
      <c r="A83" s="113"/>
      <c r="B83" s="113"/>
      <c r="C83" s="113"/>
      <c r="D83" s="112"/>
      <c r="E83" s="121"/>
      <c r="F83" s="128"/>
      <c r="G83" s="121"/>
      <c r="H83" s="128"/>
      <c r="I83" s="121"/>
      <c r="J83" s="128"/>
      <c r="K83" s="121"/>
    </row>
    <row r="84" spans="1:11" ht="24" customHeight="1">
      <c r="A84" s="113"/>
      <c r="B84" s="113"/>
      <c r="C84" s="113"/>
      <c r="D84" s="112"/>
      <c r="E84" s="121"/>
      <c r="F84" s="128"/>
      <c r="G84" s="121"/>
      <c r="H84" s="128"/>
      <c r="I84" s="121"/>
      <c r="J84" s="128"/>
      <c r="K84" s="121"/>
    </row>
    <row r="85" spans="1:11" ht="24" customHeight="1">
      <c r="A85" s="113"/>
      <c r="B85" s="113"/>
      <c r="C85" s="113"/>
      <c r="D85" s="112"/>
      <c r="E85" s="121"/>
      <c r="F85" s="128"/>
      <c r="G85" s="121"/>
      <c r="H85" s="128"/>
      <c r="I85" s="121"/>
      <c r="J85" s="128"/>
      <c r="K85" s="121"/>
    </row>
    <row r="86" spans="1:11" ht="24" customHeight="1">
      <c r="A86" s="113"/>
      <c r="B86" s="113"/>
      <c r="C86" s="113"/>
      <c r="D86" s="112"/>
      <c r="E86" s="121"/>
      <c r="F86" s="128"/>
      <c r="G86" s="121"/>
      <c r="H86" s="128"/>
      <c r="I86" s="121"/>
      <c r="J86" s="128"/>
      <c r="K86" s="121"/>
    </row>
    <row r="87" spans="1:11" ht="24" customHeight="1">
      <c r="A87" s="113"/>
      <c r="B87" s="113"/>
      <c r="C87" s="113"/>
      <c r="D87" s="112"/>
      <c r="E87" s="121"/>
      <c r="F87" s="128"/>
      <c r="G87" s="121"/>
      <c r="H87" s="128"/>
      <c r="I87" s="121"/>
      <c r="J87" s="128"/>
      <c r="K87" s="121"/>
    </row>
    <row r="88" spans="1:11" ht="24" customHeight="1">
      <c r="A88" s="113"/>
      <c r="B88" s="113"/>
      <c r="C88" s="113"/>
      <c r="D88" s="112"/>
      <c r="E88" s="121"/>
      <c r="F88" s="128"/>
      <c r="G88" s="121"/>
      <c r="H88" s="128"/>
      <c r="I88" s="121"/>
      <c r="J88" s="128"/>
      <c r="K88" s="121"/>
    </row>
    <row r="89" spans="1:11" ht="24" customHeight="1">
      <c r="A89" s="113"/>
      <c r="B89" s="113"/>
      <c r="C89" s="113"/>
      <c r="D89" s="112"/>
      <c r="E89" s="121"/>
      <c r="F89" s="128"/>
      <c r="G89" s="121"/>
      <c r="H89" s="128"/>
      <c r="I89" s="121"/>
      <c r="J89" s="128"/>
      <c r="K89" s="121"/>
    </row>
    <row r="90" spans="1:11" ht="24" customHeight="1">
      <c r="D90" s="129"/>
      <c r="E90" s="122"/>
      <c r="F90" s="122"/>
      <c r="G90" s="122"/>
      <c r="H90" s="122"/>
      <c r="I90" s="122"/>
      <c r="J90" s="122"/>
      <c r="K90" s="122"/>
    </row>
    <row r="91" spans="1:11" ht="23.85" customHeight="1">
      <c r="E91" s="130" t="e">
        <f>E77-#REF!</f>
        <v>#REF!</v>
      </c>
      <c r="F91" s="131">
        <v>0</v>
      </c>
      <c r="G91" s="131">
        <v>72294</v>
      </c>
      <c r="H91" s="131"/>
      <c r="I91" s="116" t="e">
        <f>I77-#REF!</f>
        <v>#REF!</v>
      </c>
      <c r="J91" s="131"/>
      <c r="K91" s="132">
        <v>24361</v>
      </c>
    </row>
    <row r="92" spans="1:11" ht="23.85" customHeight="1">
      <c r="G92" s="131">
        <f>+G77-G91</f>
        <v>-28599</v>
      </c>
      <c r="K92" s="131">
        <f>+K77-K91</f>
        <v>-15854</v>
      </c>
    </row>
    <row r="93" spans="1:11" ht="23.85" customHeight="1"/>
    <row r="94" spans="1:11" ht="23.85" customHeight="1">
      <c r="G94" s="133"/>
    </row>
    <row r="95" spans="1:11" ht="23.85" customHeight="1"/>
    <row r="96" spans="1:11" ht="23.85" customHeight="1"/>
    <row r="97" ht="23.85" customHeight="1"/>
    <row r="98" ht="23.85" customHeight="1"/>
  </sheetData>
  <mergeCells count="20">
    <mergeCell ref="A1:K1"/>
    <mergeCell ref="A2:K2"/>
    <mergeCell ref="A3:K3"/>
    <mergeCell ref="E6:G6"/>
    <mergeCell ref="I6:K6"/>
    <mergeCell ref="I4:K4"/>
    <mergeCell ref="E4:G4"/>
    <mergeCell ref="A46:K46"/>
    <mergeCell ref="A47:K47"/>
    <mergeCell ref="I5:K5"/>
    <mergeCell ref="E5:G5"/>
    <mergeCell ref="E8:K8"/>
    <mergeCell ref="A45:K45"/>
    <mergeCell ref="E52:K52"/>
    <mergeCell ref="E48:G48"/>
    <mergeCell ref="I48:K48"/>
    <mergeCell ref="E49:G49"/>
    <mergeCell ref="I49:K49"/>
    <mergeCell ref="E50:G50"/>
    <mergeCell ref="I50:K50"/>
  </mergeCells>
  <pageMargins left="0.43307086614173201" right="0.196850393700787" top="0.82677165354330695" bottom="0.35433070866141703" header="0.43307086614173201" footer="0.27559055118110198"/>
  <pageSetup paperSize="9" scale="70" firstPageNumber="10" fitToWidth="3" fitToHeight="3" orientation="portrait" useFirstPageNumber="1" r:id="rId1"/>
  <headerFooter alignWithMargins="0"/>
  <rowBreaks count="1" manualBreakCount="1">
    <brk id="4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M96"/>
  <sheetViews>
    <sheetView showGridLines="0" topLeftCell="A31" zoomScale="90" zoomScaleNormal="90" zoomScaleSheetLayoutView="80" workbookViewId="0">
      <selection activeCell="N66" sqref="N66"/>
    </sheetView>
  </sheetViews>
  <sheetFormatPr defaultColWidth="9.125" defaultRowHeight="22.95" customHeight="1"/>
  <cols>
    <col min="1" max="1" width="39.25" style="46" customWidth="1"/>
    <col min="2" max="2" width="9.625" style="162" customWidth="1"/>
    <col min="3" max="3" width="1.375" customWidth="1"/>
    <col min="4" max="4" width="18.875" customWidth="1"/>
    <col min="5" max="5" width="1.375" customWidth="1"/>
    <col min="6" max="6" width="15.625" customWidth="1"/>
    <col min="7" max="7" width="1.375" customWidth="1"/>
    <col min="8" max="8" width="17.875" bestFit="1" customWidth="1"/>
    <col min="9" max="9" width="1.375" customWidth="1"/>
    <col min="10" max="10" width="16.125" bestFit="1" customWidth="1"/>
  </cols>
  <sheetData>
    <row r="1" spans="1:13" ht="22.95" customHeight="1">
      <c r="A1" s="14" t="s">
        <v>158</v>
      </c>
    </row>
    <row r="2" spans="1:13" ht="22.95" customHeight="1">
      <c r="A2" s="14" t="s">
        <v>401</v>
      </c>
    </row>
    <row r="3" spans="1:13" ht="22.95" customHeight="1">
      <c r="A3" s="17"/>
      <c r="M3" s="327"/>
    </row>
    <row r="4" spans="1:13" ht="22.95" customHeight="1">
      <c r="A4" s="17"/>
      <c r="C4" s="53"/>
      <c r="D4" s="371" t="s">
        <v>1</v>
      </c>
      <c r="E4" s="371"/>
      <c r="F4" s="371"/>
      <c r="G4" s="20"/>
      <c r="H4" s="371" t="s">
        <v>47</v>
      </c>
      <c r="I4" s="371"/>
      <c r="J4" s="371"/>
      <c r="M4" s="328"/>
    </row>
    <row r="5" spans="1:13" ht="22.95" customHeight="1">
      <c r="A5" s="17"/>
      <c r="C5" s="53"/>
      <c r="D5" s="373" t="s">
        <v>40</v>
      </c>
      <c r="E5" s="373"/>
      <c r="F5" s="373"/>
      <c r="G5" s="20"/>
      <c r="H5" s="373" t="s">
        <v>40</v>
      </c>
      <c r="I5" s="373"/>
      <c r="J5" s="373"/>
      <c r="M5" s="328"/>
    </row>
    <row r="6" spans="1:13" ht="22.95" customHeight="1">
      <c r="A6" s="14" t="s">
        <v>21</v>
      </c>
      <c r="B6" s="162" t="s">
        <v>2</v>
      </c>
      <c r="C6" s="53"/>
      <c r="D6" s="41">
        <v>2567</v>
      </c>
      <c r="E6" s="41"/>
      <c r="F6" s="41">
        <v>2566</v>
      </c>
      <c r="G6" s="41"/>
      <c r="H6" s="41">
        <v>2567</v>
      </c>
      <c r="I6" s="41"/>
      <c r="J6" s="41">
        <v>2566</v>
      </c>
      <c r="M6" s="328"/>
    </row>
    <row r="7" spans="1:13" ht="22.95" customHeight="1">
      <c r="A7" s="17"/>
      <c r="C7" s="53"/>
      <c r="D7" s="370" t="s">
        <v>360</v>
      </c>
      <c r="E7" s="370"/>
      <c r="F7" s="370"/>
      <c r="G7" s="370"/>
      <c r="H7" s="370"/>
      <c r="I7" s="370"/>
      <c r="J7" s="370"/>
      <c r="M7" s="328"/>
    </row>
    <row r="8" spans="1:13" ht="22.95" customHeight="1">
      <c r="A8" s="24" t="s">
        <v>3</v>
      </c>
      <c r="C8" s="53"/>
      <c r="D8" s="45"/>
      <c r="E8" s="45"/>
      <c r="F8" s="45"/>
      <c r="G8" s="45"/>
      <c r="H8" s="45"/>
      <c r="I8" s="45"/>
      <c r="J8" s="45"/>
      <c r="M8" s="328"/>
    </row>
    <row r="9" spans="1:13" ht="22.95" customHeight="1">
      <c r="A9" s="46" t="s">
        <v>4</v>
      </c>
      <c r="B9" s="162">
        <v>6</v>
      </c>
      <c r="C9" s="53"/>
      <c r="D9" s="185">
        <v>174681466</v>
      </c>
      <c r="E9" s="45"/>
      <c r="F9" s="45">
        <v>151784889</v>
      </c>
      <c r="G9" s="45"/>
      <c r="H9" s="45">
        <v>16719468</v>
      </c>
      <c r="I9" s="45"/>
      <c r="J9" s="45">
        <v>12954644</v>
      </c>
      <c r="M9" s="328"/>
    </row>
    <row r="10" spans="1:13" ht="22.95" customHeight="1">
      <c r="A10" s="46" t="s">
        <v>48</v>
      </c>
      <c r="B10" s="162" t="s">
        <v>407</v>
      </c>
      <c r="C10" s="53"/>
      <c r="D10" s="185">
        <v>209078096</v>
      </c>
      <c r="E10" s="45"/>
      <c r="F10" s="45">
        <v>195276128</v>
      </c>
      <c r="G10" s="45"/>
      <c r="H10" s="45">
        <v>15950608</v>
      </c>
      <c r="I10" s="45"/>
      <c r="J10" s="45">
        <v>19809194</v>
      </c>
      <c r="M10" s="328"/>
    </row>
    <row r="11" spans="1:13" ht="22.95" customHeight="1">
      <c r="A11" s="46" t="s">
        <v>266</v>
      </c>
      <c r="B11" s="162">
        <v>5</v>
      </c>
      <c r="C11" s="53"/>
      <c r="D11" s="185">
        <f>81260257+1</f>
        <v>81260258</v>
      </c>
      <c r="E11" s="45"/>
      <c r="F11" s="45">
        <v>48331917</v>
      </c>
      <c r="G11" s="45"/>
      <c r="H11" s="45">
        <v>6120159</v>
      </c>
      <c r="I11" s="45"/>
      <c r="J11" s="45">
        <v>6243963</v>
      </c>
    </row>
    <row r="12" spans="1:13" ht="22.95" hidden="1" customHeight="1">
      <c r="A12" s="46" t="s">
        <v>315</v>
      </c>
      <c r="B12" s="162">
        <v>4</v>
      </c>
      <c r="C12" s="53"/>
      <c r="D12" s="136"/>
      <c r="E12" s="45"/>
      <c r="F12" s="136">
        <v>0</v>
      </c>
      <c r="G12" s="45"/>
      <c r="H12" s="136"/>
      <c r="I12" s="45"/>
      <c r="J12" s="156"/>
    </row>
    <row r="13" spans="1:13" ht="22.95" customHeight="1">
      <c r="A13" s="46" t="s">
        <v>388</v>
      </c>
      <c r="B13" s="162">
        <v>5</v>
      </c>
      <c r="C13" s="53"/>
      <c r="D13" s="156">
        <v>0</v>
      </c>
      <c r="E13" s="45"/>
      <c r="F13" s="156">
        <v>0</v>
      </c>
      <c r="G13" s="45"/>
      <c r="H13" s="45">
        <v>20000000</v>
      </c>
      <c r="I13" s="45"/>
      <c r="J13" s="157">
        <v>18000000</v>
      </c>
    </row>
    <row r="14" spans="1:13" ht="22.95" customHeight="1">
      <c r="A14" s="46" t="s">
        <v>424</v>
      </c>
      <c r="B14" s="162">
        <v>8</v>
      </c>
      <c r="C14" s="53"/>
      <c r="D14" s="157">
        <v>10000000</v>
      </c>
      <c r="E14" s="45"/>
      <c r="F14" s="156">
        <v>0</v>
      </c>
      <c r="G14" s="45"/>
      <c r="H14" s="156">
        <v>0</v>
      </c>
      <c r="I14" s="45"/>
      <c r="J14" s="156">
        <v>0</v>
      </c>
    </row>
    <row r="15" spans="1:13" ht="22.95" customHeight="1">
      <c r="A15" s="46" t="s">
        <v>150</v>
      </c>
      <c r="B15" s="162">
        <v>9</v>
      </c>
      <c r="C15" s="53"/>
      <c r="D15" s="185">
        <v>98256507</v>
      </c>
      <c r="E15" s="45"/>
      <c r="F15" s="45">
        <v>93349274</v>
      </c>
      <c r="G15" s="45"/>
      <c r="H15" s="45">
        <v>608220</v>
      </c>
      <c r="I15" s="45"/>
      <c r="J15" s="45">
        <v>3064197</v>
      </c>
    </row>
    <row r="16" spans="1:13" ht="22.95" hidden="1" customHeight="1">
      <c r="A16" s="46" t="s">
        <v>363</v>
      </c>
      <c r="B16" s="162">
        <v>30</v>
      </c>
      <c r="C16" s="53"/>
      <c r="D16" s="211"/>
      <c r="E16" s="45"/>
      <c r="F16" s="211">
        <v>0</v>
      </c>
      <c r="G16" s="136"/>
      <c r="H16" s="110">
        <v>0</v>
      </c>
      <c r="I16" s="136"/>
      <c r="J16" s="110">
        <v>0</v>
      </c>
    </row>
    <row r="17" spans="1:10" ht="22.95" customHeight="1">
      <c r="A17" s="17" t="s">
        <v>5</v>
      </c>
      <c r="C17" s="53"/>
      <c r="D17" s="262">
        <f>SUM(D9:E16)</f>
        <v>573276327</v>
      </c>
      <c r="E17" s="4"/>
      <c r="F17" s="321">
        <f>SUM(F9:G16)</f>
        <v>488742208</v>
      </c>
      <c r="G17" s="4"/>
      <c r="H17" s="262">
        <f>SUM(H9:I16)</f>
        <v>59398455</v>
      </c>
      <c r="I17" s="4"/>
      <c r="J17" s="321">
        <f>SUM(J9:J15)</f>
        <v>60071998</v>
      </c>
    </row>
    <row r="18" spans="1:10" ht="22.95" customHeight="1">
      <c r="A18" s="17"/>
      <c r="C18" s="53"/>
      <c r="D18" s="45"/>
      <c r="E18" s="45"/>
      <c r="F18" s="45"/>
      <c r="G18" s="45"/>
      <c r="H18" s="45"/>
      <c r="I18" s="45"/>
      <c r="J18" s="45"/>
    </row>
    <row r="19" spans="1:10" ht="22.95" customHeight="1">
      <c r="A19" s="24" t="s">
        <v>6</v>
      </c>
      <c r="C19" s="53"/>
      <c r="D19" s="45"/>
      <c r="E19" s="45"/>
      <c r="F19" s="45"/>
      <c r="G19" s="45"/>
      <c r="H19" s="45"/>
      <c r="I19" s="45"/>
      <c r="J19" s="45"/>
    </row>
    <row r="20" spans="1:10" ht="22.95" customHeight="1">
      <c r="A20" s="46" t="s">
        <v>268</v>
      </c>
      <c r="B20" s="162">
        <v>30</v>
      </c>
      <c r="C20" s="53"/>
      <c r="D20" s="332">
        <f>696149035+44922756</f>
        <v>741071791</v>
      </c>
      <c r="E20" s="332"/>
      <c r="F20" s="332">
        <v>1044312766</v>
      </c>
      <c r="G20" s="332"/>
      <c r="H20" s="332">
        <v>520240222</v>
      </c>
      <c r="I20" s="332"/>
      <c r="J20" s="332">
        <v>910650313</v>
      </c>
    </row>
    <row r="21" spans="1:10" ht="22.95" customHeight="1">
      <c r="A21" s="46" t="s">
        <v>300</v>
      </c>
      <c r="B21" s="162">
        <v>10</v>
      </c>
      <c r="C21" s="53"/>
      <c r="D21" s="332">
        <f>2254662380-136875746-108947768+1</f>
        <v>2008838867</v>
      </c>
      <c r="E21" s="332"/>
      <c r="F21" s="332">
        <v>2375309727</v>
      </c>
      <c r="G21" s="332"/>
      <c r="H21" s="332">
        <f>2072705213-136875746</f>
        <v>1935829467</v>
      </c>
      <c r="I21" s="332"/>
      <c r="J21" s="332">
        <v>1929352560</v>
      </c>
    </row>
    <row r="22" spans="1:10" ht="22.95" customHeight="1">
      <c r="A22" s="46" t="s">
        <v>56</v>
      </c>
      <c r="B22" s="162">
        <v>11</v>
      </c>
      <c r="C22" s="53"/>
      <c r="D22" s="225">
        <v>0</v>
      </c>
      <c r="E22" s="354"/>
      <c r="F22" s="214">
        <v>0</v>
      </c>
      <c r="G22" s="354"/>
      <c r="H22" s="332">
        <f>1309557344-1244850+37938205</f>
        <v>1346250699</v>
      </c>
      <c r="I22" s="355"/>
      <c r="J22" s="332">
        <v>1183070179</v>
      </c>
    </row>
    <row r="23" spans="1:10" ht="22.95" hidden="1" customHeight="1">
      <c r="A23" s="46" t="s">
        <v>387</v>
      </c>
      <c r="C23" s="53"/>
      <c r="D23" s="225"/>
      <c r="E23" s="354"/>
      <c r="F23" s="214">
        <v>0</v>
      </c>
      <c r="G23" s="354"/>
      <c r="H23" s="214"/>
      <c r="I23" s="355"/>
      <c r="J23" s="156">
        <v>0</v>
      </c>
    </row>
    <row r="24" spans="1:10" ht="22.95" customHeight="1">
      <c r="A24" s="46" t="s">
        <v>301</v>
      </c>
      <c r="C24" s="53"/>
      <c r="D24" s="225">
        <v>16390000</v>
      </c>
      <c r="E24" s="354"/>
      <c r="F24" s="225">
        <v>22062500</v>
      </c>
      <c r="G24" s="354"/>
      <c r="H24" s="332">
        <v>6740000</v>
      </c>
      <c r="I24" s="355"/>
      <c r="J24" s="332">
        <v>8495000</v>
      </c>
    </row>
    <row r="25" spans="1:10" ht="22.95" customHeight="1">
      <c r="A25" s="46" t="s">
        <v>76</v>
      </c>
      <c r="B25" s="162">
        <v>12</v>
      </c>
      <c r="C25" s="53"/>
      <c r="D25" s="332">
        <v>541842372</v>
      </c>
      <c r="E25" s="332"/>
      <c r="F25" s="332">
        <v>544488456</v>
      </c>
      <c r="G25" s="332"/>
      <c r="H25" s="332">
        <v>111007557</v>
      </c>
      <c r="I25" s="332"/>
      <c r="J25" s="332">
        <v>112057570</v>
      </c>
    </row>
    <row r="26" spans="1:10" ht="22.95" customHeight="1">
      <c r="A26" s="46" t="s">
        <v>151</v>
      </c>
      <c r="B26" s="162">
        <v>13</v>
      </c>
      <c r="C26" s="53"/>
      <c r="D26" s="332">
        <v>429055017</v>
      </c>
      <c r="E26" s="332"/>
      <c r="F26" s="332">
        <v>474541490</v>
      </c>
      <c r="G26" s="332"/>
      <c r="H26" s="332">
        <v>28255295</v>
      </c>
      <c r="I26" s="332"/>
      <c r="J26" s="332">
        <v>28361745</v>
      </c>
    </row>
    <row r="27" spans="1:10" ht="22.95" customHeight="1">
      <c r="A27" s="46" t="s">
        <v>254</v>
      </c>
      <c r="B27" s="162">
        <v>14</v>
      </c>
      <c r="C27" s="53"/>
      <c r="D27" s="332">
        <v>31456230</v>
      </c>
      <c r="E27" s="332"/>
      <c r="F27" s="332">
        <v>39019469</v>
      </c>
      <c r="G27" s="332"/>
      <c r="H27" s="332">
        <v>10758735</v>
      </c>
      <c r="I27" s="332"/>
      <c r="J27" s="332">
        <v>13207952</v>
      </c>
    </row>
    <row r="28" spans="1:10" ht="22.95" customHeight="1">
      <c r="A28" t="s">
        <v>320</v>
      </c>
      <c r="B28" s="162">
        <v>15</v>
      </c>
      <c r="C28" s="53"/>
      <c r="D28" s="332">
        <v>25398681</v>
      </c>
      <c r="E28" s="332"/>
      <c r="F28" s="332">
        <v>25098546</v>
      </c>
      <c r="G28" s="332"/>
      <c r="H28" s="217">
        <v>0</v>
      </c>
      <c r="I28" s="332"/>
      <c r="J28" s="217">
        <v>0</v>
      </c>
    </row>
    <row r="29" spans="1:10" ht="22.95" customHeight="1">
      <c r="A29" s="46" t="s">
        <v>107</v>
      </c>
      <c r="B29" s="162">
        <v>26</v>
      </c>
      <c r="C29" s="53"/>
      <c r="D29" s="211">
        <v>21284935</v>
      </c>
      <c r="E29" s="332"/>
      <c r="F29" s="211">
        <v>18376889</v>
      </c>
      <c r="G29" s="332"/>
      <c r="H29" s="211">
        <v>4328771</v>
      </c>
      <c r="I29" s="332"/>
      <c r="J29" s="211">
        <v>647790</v>
      </c>
    </row>
    <row r="30" spans="1:10" ht="22.95" customHeight="1">
      <c r="A30" s="46" t="s">
        <v>302</v>
      </c>
      <c r="C30" s="53"/>
      <c r="D30" s="332">
        <v>41878553</v>
      </c>
      <c r="E30" s="332"/>
      <c r="F30" s="332">
        <v>43738143</v>
      </c>
      <c r="G30" s="332"/>
      <c r="H30" s="157">
        <v>3939393</v>
      </c>
      <c r="I30" s="332"/>
      <c r="J30" s="211">
        <v>2701172</v>
      </c>
    </row>
    <row r="31" spans="1:10" ht="22.95" customHeight="1">
      <c r="A31" s="46" t="s">
        <v>7</v>
      </c>
      <c r="C31" s="53"/>
      <c r="D31" s="356">
        <v>14649936</v>
      </c>
      <c r="E31" s="332"/>
      <c r="F31" s="356">
        <v>20441363</v>
      </c>
      <c r="G31" s="332"/>
      <c r="H31" s="356">
        <v>12269752</v>
      </c>
      <c r="I31" s="357"/>
      <c r="J31" s="356">
        <v>17458892</v>
      </c>
    </row>
    <row r="32" spans="1:10" ht="22.95" customHeight="1">
      <c r="A32" s="17" t="s">
        <v>8</v>
      </c>
      <c r="C32" s="53"/>
      <c r="D32" s="262">
        <f>SUM(D20:D31)</f>
        <v>3871866382</v>
      </c>
      <c r="E32" s="337"/>
      <c r="F32" s="358">
        <f>SUM(F20:F31)</f>
        <v>4607389349</v>
      </c>
      <c r="G32" s="337"/>
      <c r="H32" s="262">
        <f>SUM(H20:H31)</f>
        <v>3979619891</v>
      </c>
      <c r="I32" s="337"/>
      <c r="J32" s="358">
        <f>SUM(J20:J31)</f>
        <v>4206003173</v>
      </c>
    </row>
    <row r="33" spans="1:10" ht="22.95" customHeight="1">
      <c r="A33" s="17"/>
      <c r="C33" s="53"/>
      <c r="D33" s="337"/>
      <c r="E33" s="337"/>
      <c r="F33" s="337"/>
      <c r="G33" s="337"/>
      <c r="H33" s="357"/>
      <c r="I33" s="357"/>
      <c r="J33" s="357"/>
    </row>
    <row r="34" spans="1:10" ht="22.95" customHeight="1" thickBot="1">
      <c r="A34" s="17" t="s">
        <v>9</v>
      </c>
      <c r="C34" s="53"/>
      <c r="D34" s="263">
        <f>D17+D32</f>
        <v>4445142709</v>
      </c>
      <c r="E34" s="337"/>
      <c r="F34" s="359">
        <f>F17+F32</f>
        <v>5096131557</v>
      </c>
      <c r="G34" s="337"/>
      <c r="H34" s="263">
        <f>H17+H32</f>
        <v>4039018346</v>
      </c>
      <c r="I34" s="337"/>
      <c r="J34" s="359">
        <f>J17+J32</f>
        <v>4266075171</v>
      </c>
    </row>
    <row r="35" spans="1:10" ht="22.95" customHeight="1" thickTop="1">
      <c r="A35"/>
      <c r="C35" s="53"/>
      <c r="D35" s="332"/>
      <c r="E35" s="332"/>
      <c r="F35" s="211"/>
      <c r="G35" s="332"/>
      <c r="H35" s="217"/>
      <c r="I35" s="332"/>
      <c r="J35" s="217"/>
    </row>
    <row r="36" spans="1:10" ht="22.95" customHeight="1">
      <c r="D36" s="175"/>
      <c r="E36" s="357"/>
      <c r="F36" s="175"/>
      <c r="G36" s="175"/>
      <c r="H36" s="360"/>
      <c r="I36" s="357"/>
      <c r="J36" s="357"/>
    </row>
    <row r="37" spans="1:10" s="179" customFormat="1" ht="22.95" customHeight="1">
      <c r="A37" s="14" t="s">
        <v>158</v>
      </c>
      <c r="B37" s="292"/>
      <c r="D37" s="361"/>
      <c r="E37" s="361"/>
      <c r="F37" s="361"/>
      <c r="G37" s="361"/>
      <c r="H37" s="362"/>
      <c r="I37" s="361"/>
      <c r="J37" s="361"/>
    </row>
    <row r="38" spans="1:10" s="179" customFormat="1" ht="22.95" customHeight="1">
      <c r="A38" s="14" t="s">
        <v>401</v>
      </c>
      <c r="B38" s="292"/>
      <c r="D38" s="361"/>
      <c r="E38" s="361"/>
      <c r="F38" s="361"/>
      <c r="G38" s="361"/>
      <c r="H38" s="361"/>
      <c r="I38" s="361"/>
      <c r="J38" s="361"/>
    </row>
    <row r="39" spans="1:10" ht="22.95" customHeight="1">
      <c r="A39" s="17"/>
      <c r="D39" s="357"/>
      <c r="E39" s="357"/>
      <c r="F39" s="357"/>
      <c r="G39" s="357"/>
      <c r="H39" s="372"/>
      <c r="I39" s="372"/>
      <c r="J39" s="372"/>
    </row>
    <row r="40" spans="1:10" ht="22.95" customHeight="1">
      <c r="A40" s="17"/>
      <c r="C40" s="53"/>
      <c r="D40" s="372" t="s">
        <v>1</v>
      </c>
      <c r="E40" s="372"/>
      <c r="F40" s="372"/>
      <c r="G40" s="348"/>
      <c r="H40" s="372" t="s">
        <v>47</v>
      </c>
      <c r="I40" s="372"/>
      <c r="J40" s="372"/>
    </row>
    <row r="41" spans="1:10" ht="22.95" customHeight="1">
      <c r="A41" s="17"/>
      <c r="C41" s="53"/>
      <c r="D41" s="375" t="s">
        <v>40</v>
      </c>
      <c r="E41" s="375"/>
      <c r="F41" s="375"/>
      <c r="G41" s="348"/>
      <c r="H41" s="375" t="s">
        <v>40</v>
      </c>
      <c r="I41" s="375"/>
      <c r="J41" s="375"/>
    </row>
    <row r="42" spans="1:10" ht="22.95" customHeight="1">
      <c r="A42" s="14" t="s">
        <v>97</v>
      </c>
      <c r="B42" s="162" t="s">
        <v>2</v>
      </c>
      <c r="C42" s="53"/>
      <c r="D42" s="349">
        <v>2567</v>
      </c>
      <c r="E42" s="349"/>
      <c r="F42" s="349">
        <v>2566</v>
      </c>
      <c r="G42" s="349"/>
      <c r="H42" s="349">
        <v>2567</v>
      </c>
      <c r="I42" s="349"/>
      <c r="J42" s="349">
        <v>2566</v>
      </c>
    </row>
    <row r="43" spans="1:10" ht="22.95" customHeight="1">
      <c r="A43" s="17"/>
      <c r="C43" s="53"/>
      <c r="D43" s="374" t="s">
        <v>360</v>
      </c>
      <c r="E43" s="374"/>
      <c r="F43" s="374"/>
      <c r="G43" s="374"/>
      <c r="H43" s="374"/>
      <c r="I43" s="374"/>
      <c r="J43" s="374"/>
    </row>
    <row r="44" spans="1:10" ht="22.95" customHeight="1">
      <c r="A44" s="24" t="s">
        <v>10</v>
      </c>
      <c r="C44" s="53"/>
      <c r="D44" s="363"/>
      <c r="E44" s="332"/>
      <c r="F44" s="332"/>
      <c r="G44" s="332"/>
      <c r="H44" s="332"/>
      <c r="I44" s="332"/>
      <c r="J44" s="332"/>
    </row>
    <row r="45" spans="1:10" ht="22.95" customHeight="1">
      <c r="A45" s="46" t="s">
        <v>324</v>
      </c>
      <c r="B45" s="162">
        <v>18</v>
      </c>
      <c r="C45" s="53"/>
      <c r="D45" s="363">
        <v>465000000</v>
      </c>
      <c r="E45" s="332"/>
      <c r="F45" s="363">
        <v>440000000</v>
      </c>
      <c r="G45" s="332"/>
      <c r="H45" s="211">
        <f>320000000-H53</f>
        <v>260000000</v>
      </c>
      <c r="I45" s="354"/>
      <c r="J45" s="211">
        <v>220000000</v>
      </c>
    </row>
    <row r="46" spans="1:10" ht="22.95" customHeight="1">
      <c r="A46" s="46" t="s">
        <v>152</v>
      </c>
      <c r="B46" s="162">
        <v>5</v>
      </c>
      <c r="C46" s="53"/>
      <c r="D46" s="363">
        <v>96730131</v>
      </c>
      <c r="E46" s="332"/>
      <c r="F46" s="363">
        <v>96664166</v>
      </c>
      <c r="G46" s="332"/>
      <c r="H46" s="211">
        <v>18636614</v>
      </c>
      <c r="I46" s="332"/>
      <c r="J46" s="211">
        <v>15957898</v>
      </c>
    </row>
    <row r="47" spans="1:10" ht="22.95" customHeight="1">
      <c r="A47" s="46" t="s">
        <v>267</v>
      </c>
      <c r="B47" s="162">
        <v>5</v>
      </c>
      <c r="C47" s="53"/>
      <c r="D47" s="363">
        <v>196218472</v>
      </c>
      <c r="E47" s="332"/>
      <c r="F47" s="363">
        <v>119053456</v>
      </c>
      <c r="G47" s="332"/>
      <c r="H47" s="211">
        <v>14914318</v>
      </c>
      <c r="I47" s="332"/>
      <c r="J47" s="211">
        <v>12801537</v>
      </c>
    </row>
    <row r="48" spans="1:10" ht="22.95" hidden="1" customHeight="1">
      <c r="A48" s="46" t="s">
        <v>316</v>
      </c>
      <c r="B48" s="162">
        <v>4</v>
      </c>
      <c r="C48" s="53"/>
      <c r="D48" s="176"/>
      <c r="E48" s="332"/>
      <c r="F48" s="176">
        <v>0</v>
      </c>
      <c r="G48" s="332"/>
      <c r="H48" s="176"/>
      <c r="I48" s="332"/>
      <c r="J48" s="211">
        <v>0</v>
      </c>
    </row>
    <row r="49" spans="1:10" ht="22.95" customHeight="1">
      <c r="A49" s="46" t="s">
        <v>153</v>
      </c>
      <c r="C49" s="53"/>
      <c r="D49" s="156"/>
      <c r="E49" s="332"/>
      <c r="F49" s="156"/>
      <c r="G49" s="332"/>
      <c r="H49" s="211"/>
      <c r="I49" s="332"/>
      <c r="J49" s="156"/>
    </row>
    <row r="50" spans="1:10" ht="22.95" customHeight="1">
      <c r="A50" s="46" t="s">
        <v>154</v>
      </c>
      <c r="B50" s="162">
        <v>18</v>
      </c>
      <c r="C50" s="53"/>
      <c r="D50" s="332">
        <v>111225791</v>
      </c>
      <c r="E50" s="332"/>
      <c r="F50" s="332">
        <v>188148601</v>
      </c>
      <c r="G50" s="332"/>
      <c r="H50" s="211">
        <v>41656656</v>
      </c>
      <c r="I50" s="332"/>
      <c r="J50" s="211">
        <v>113713312</v>
      </c>
    </row>
    <row r="51" spans="1:10" ht="22.95" customHeight="1">
      <c r="A51" s="46" t="s">
        <v>321</v>
      </c>
      <c r="C51" s="53"/>
      <c r="D51" s="156"/>
      <c r="E51" s="332"/>
      <c r="F51" s="156"/>
      <c r="G51" s="332"/>
      <c r="H51" s="211"/>
      <c r="I51" s="332"/>
      <c r="J51" s="156"/>
    </row>
    <row r="52" spans="1:10" ht="22.95" customHeight="1">
      <c r="A52" s="46" t="s">
        <v>62</v>
      </c>
      <c r="B52" s="162" t="s">
        <v>409</v>
      </c>
      <c r="C52" s="53"/>
      <c r="D52" s="332">
        <v>13990692</v>
      </c>
      <c r="E52" s="332"/>
      <c r="F52" s="332">
        <v>14490129</v>
      </c>
      <c r="G52" s="332"/>
      <c r="H52" s="211">
        <v>4672997</v>
      </c>
      <c r="I52" s="332"/>
      <c r="J52" s="211">
        <v>2541364</v>
      </c>
    </row>
    <row r="53" spans="1:10" ht="22.95" customHeight="1">
      <c r="A53" s="46" t="s">
        <v>423</v>
      </c>
      <c r="B53" s="162" t="s">
        <v>409</v>
      </c>
      <c r="C53" s="53"/>
      <c r="D53" s="157">
        <v>0</v>
      </c>
      <c r="E53" s="157"/>
      <c r="F53" s="157">
        <v>0</v>
      </c>
      <c r="G53" s="157"/>
      <c r="H53" s="211">
        <v>60000000</v>
      </c>
      <c r="I53" s="157"/>
      <c r="J53" s="211">
        <v>0</v>
      </c>
    </row>
    <row r="54" spans="1:10" ht="22.95" customHeight="1">
      <c r="A54" s="46" t="s">
        <v>368</v>
      </c>
      <c r="C54" s="53"/>
      <c r="D54" s="363">
        <v>11207231</v>
      </c>
      <c r="E54" s="332"/>
      <c r="F54" s="176">
        <v>84465</v>
      </c>
      <c r="G54" s="332"/>
      <c r="H54" s="211">
        <v>0</v>
      </c>
      <c r="I54" s="332"/>
      <c r="J54" s="176">
        <v>0</v>
      </c>
    </row>
    <row r="55" spans="1:10" ht="22.95" customHeight="1">
      <c r="A55" s="17" t="s">
        <v>11</v>
      </c>
      <c r="C55" s="53"/>
      <c r="D55" s="262">
        <f>SUM(D45:D54)</f>
        <v>894372317</v>
      </c>
      <c r="E55" s="337"/>
      <c r="F55" s="358">
        <f>SUM(F45:F54)</f>
        <v>858440817</v>
      </c>
      <c r="G55" s="337"/>
      <c r="H55" s="262">
        <f>SUM(H45:H54)</f>
        <v>399880585</v>
      </c>
      <c r="I55" s="337"/>
      <c r="J55" s="358">
        <f>SUM(J45:J54)</f>
        <v>365014111</v>
      </c>
    </row>
    <row r="56" spans="1:10" ht="22.95" customHeight="1">
      <c r="A56" s="17"/>
      <c r="C56" s="53"/>
      <c r="D56" s="332"/>
      <c r="E56" s="332"/>
      <c r="F56" s="332"/>
      <c r="G56" s="332"/>
      <c r="H56" s="332"/>
      <c r="I56" s="332"/>
      <c r="J56" s="332"/>
    </row>
    <row r="57" spans="1:10" ht="22.95" customHeight="1">
      <c r="A57" s="24" t="s">
        <v>12</v>
      </c>
      <c r="C57" s="53"/>
      <c r="D57" s="332"/>
      <c r="E57" s="332"/>
      <c r="F57" s="332"/>
      <c r="G57" s="332"/>
      <c r="H57" s="357"/>
      <c r="I57" s="357"/>
      <c r="J57" s="357"/>
    </row>
    <row r="58" spans="1:10" ht="22.95" customHeight="1">
      <c r="A58" s="46" t="s">
        <v>32</v>
      </c>
      <c r="B58" s="162">
        <v>18</v>
      </c>
      <c r="C58" s="53"/>
      <c r="D58" s="332">
        <v>80505436</v>
      </c>
      <c r="E58" s="332"/>
      <c r="F58" s="332">
        <v>191731227</v>
      </c>
      <c r="G58" s="332"/>
      <c r="H58" s="157">
        <v>0</v>
      </c>
      <c r="I58" s="332"/>
      <c r="J58" s="332">
        <v>41656657</v>
      </c>
    </row>
    <row r="59" spans="1:10" ht="22.95" customHeight="1">
      <c r="A59" s="46" t="s">
        <v>265</v>
      </c>
      <c r="B59" s="162" t="s">
        <v>409</v>
      </c>
      <c r="C59" s="53"/>
      <c r="D59" s="332">
        <v>14909780</v>
      </c>
      <c r="E59" s="332"/>
      <c r="F59" s="332">
        <v>25092834</v>
      </c>
      <c r="G59" s="332"/>
      <c r="H59" s="211">
        <v>6460858</v>
      </c>
      <c r="I59" s="332"/>
      <c r="J59" s="211">
        <v>11133855</v>
      </c>
    </row>
    <row r="60" spans="1:10" ht="22.95" customHeight="1">
      <c r="A60" s="46" t="s">
        <v>108</v>
      </c>
      <c r="B60" s="162">
        <v>26</v>
      </c>
      <c r="C60" s="53"/>
      <c r="D60" s="332">
        <f>5644791+6984551</f>
        <v>12629342</v>
      </c>
      <c r="E60" s="332"/>
      <c r="F60" s="332">
        <v>5978188</v>
      </c>
      <c r="G60" s="332"/>
      <c r="H60" s="211">
        <v>0</v>
      </c>
      <c r="I60" s="332"/>
      <c r="J60" s="211">
        <v>0</v>
      </c>
    </row>
    <row r="61" spans="1:10" ht="22.95" customHeight="1">
      <c r="A61" s="46" t="s">
        <v>240</v>
      </c>
      <c r="C61" s="53"/>
      <c r="D61" s="156"/>
      <c r="E61" s="332"/>
      <c r="F61" s="156"/>
      <c r="G61" s="332"/>
      <c r="H61" s="217"/>
      <c r="I61" s="332"/>
      <c r="J61" s="156"/>
    </row>
    <row r="62" spans="1:10" ht="22.95" customHeight="1">
      <c r="A62" s="46" t="s">
        <v>241</v>
      </c>
      <c r="B62" s="162">
        <v>19</v>
      </c>
      <c r="C62" s="53"/>
      <c r="D62" s="332">
        <v>47631520</v>
      </c>
      <c r="E62" s="332"/>
      <c r="F62" s="332">
        <v>46576378</v>
      </c>
      <c r="G62" s="332"/>
      <c r="H62" s="332">
        <v>4564932</v>
      </c>
      <c r="I62" s="332"/>
      <c r="J62" s="332">
        <v>4167256</v>
      </c>
    </row>
    <row r="63" spans="1:10" ht="22.95" customHeight="1">
      <c r="A63" s="46" t="s">
        <v>185</v>
      </c>
      <c r="C63" s="53"/>
      <c r="D63" s="356">
        <v>7670799</v>
      </c>
      <c r="E63" s="332"/>
      <c r="F63" s="356">
        <v>8439092</v>
      </c>
      <c r="G63" s="332"/>
      <c r="H63" s="356">
        <v>2923997</v>
      </c>
      <c r="I63" s="332"/>
      <c r="J63" s="356">
        <v>2945882</v>
      </c>
    </row>
    <row r="64" spans="1:10" ht="22.95" customHeight="1">
      <c r="A64" s="17" t="s">
        <v>13</v>
      </c>
      <c r="C64" s="53"/>
      <c r="D64" s="262">
        <f>SUM(D58:D63)</f>
        <v>163346877</v>
      </c>
      <c r="E64" s="337"/>
      <c r="F64" s="364">
        <f>SUM(F58:F63)</f>
        <v>277817719</v>
      </c>
      <c r="G64" s="337"/>
      <c r="H64" s="262">
        <f>SUM(H58:H63)</f>
        <v>13949787</v>
      </c>
      <c r="I64" s="337"/>
      <c r="J64" s="364">
        <f>SUM(J58:J63)</f>
        <v>59903650</v>
      </c>
    </row>
    <row r="65" spans="1:10" ht="22.95" customHeight="1">
      <c r="A65" s="17"/>
      <c r="C65" s="53"/>
      <c r="D65" s="365"/>
      <c r="E65" s="337"/>
      <c r="F65" s="365"/>
      <c r="G65" s="337"/>
      <c r="H65" s="365"/>
      <c r="I65" s="337"/>
      <c r="J65" s="365"/>
    </row>
    <row r="66" spans="1:10" ht="22.95" customHeight="1">
      <c r="A66" s="17" t="s">
        <v>14</v>
      </c>
      <c r="C66" s="53"/>
      <c r="D66" s="231">
        <f>D55+D64</f>
        <v>1057719194</v>
      </c>
      <c r="E66" s="337"/>
      <c r="F66" s="364">
        <f>F55+F64</f>
        <v>1136258536</v>
      </c>
      <c r="G66" s="337"/>
      <c r="H66" s="231">
        <f>H55+H64</f>
        <v>413830372</v>
      </c>
      <c r="I66" s="337"/>
      <c r="J66" s="364">
        <f>J55+J64</f>
        <v>424917761</v>
      </c>
    </row>
    <row r="67" spans="1:10" ht="22.95" customHeight="1">
      <c r="A67" s="17"/>
      <c r="C67" s="53"/>
      <c r="D67" s="337"/>
      <c r="E67" s="337"/>
      <c r="F67" s="337"/>
      <c r="G67" s="337"/>
      <c r="H67" s="337"/>
      <c r="I67" s="337"/>
      <c r="J67" s="337"/>
    </row>
    <row r="68" spans="1:10" ht="22.95" customHeight="1">
      <c r="D68" s="357"/>
      <c r="E68" s="357"/>
      <c r="F68" s="357"/>
      <c r="G68" s="357"/>
      <c r="H68" s="357"/>
      <c r="I68" s="357"/>
      <c r="J68" s="357"/>
    </row>
    <row r="69" spans="1:10" s="179" customFormat="1" ht="22.95" customHeight="1">
      <c r="A69" s="14" t="s">
        <v>158</v>
      </c>
      <c r="B69" s="292"/>
      <c r="D69" s="361"/>
      <c r="E69" s="361"/>
      <c r="F69" s="361"/>
      <c r="G69" s="361"/>
      <c r="H69" s="361"/>
      <c r="I69" s="361"/>
      <c r="J69" s="361"/>
    </row>
    <row r="70" spans="1:10" s="179" customFormat="1" ht="22.95" customHeight="1">
      <c r="A70" s="14" t="s">
        <v>401</v>
      </c>
      <c r="B70" s="292"/>
      <c r="D70" s="361"/>
      <c r="E70" s="361"/>
      <c r="F70" s="361"/>
      <c r="G70" s="361"/>
      <c r="H70" s="361"/>
      <c r="I70" s="361"/>
      <c r="J70" s="361"/>
    </row>
    <row r="71" spans="1:10" ht="22.95" customHeight="1">
      <c r="A71" s="17"/>
      <c r="D71" s="357"/>
      <c r="E71" s="357"/>
      <c r="F71" s="357"/>
      <c r="G71" s="357"/>
      <c r="H71" s="372"/>
      <c r="I71" s="372"/>
      <c r="J71" s="372"/>
    </row>
    <row r="72" spans="1:10" ht="22.95" customHeight="1">
      <c r="A72" s="17"/>
      <c r="C72" s="53"/>
      <c r="D72" s="372" t="s">
        <v>1</v>
      </c>
      <c r="E72" s="372"/>
      <c r="F72" s="372"/>
      <c r="G72" s="348"/>
      <c r="H72" s="372" t="s">
        <v>47</v>
      </c>
      <c r="I72" s="372"/>
      <c r="J72" s="372"/>
    </row>
    <row r="73" spans="1:10" ht="22.95" customHeight="1">
      <c r="A73" s="17"/>
      <c r="C73" s="53"/>
      <c r="D73" s="375" t="s">
        <v>40</v>
      </c>
      <c r="E73" s="375"/>
      <c r="F73" s="375"/>
      <c r="G73" s="348"/>
      <c r="H73" s="375" t="s">
        <v>40</v>
      </c>
      <c r="I73" s="375"/>
      <c r="J73" s="375"/>
    </row>
    <row r="74" spans="1:10" ht="22.95" customHeight="1">
      <c r="A74" s="14" t="s">
        <v>97</v>
      </c>
      <c r="B74" s="162" t="s">
        <v>2</v>
      </c>
      <c r="C74" s="53"/>
      <c r="D74" s="349">
        <v>2567</v>
      </c>
      <c r="E74" s="349"/>
      <c r="F74" s="349">
        <v>2566</v>
      </c>
      <c r="G74" s="349"/>
      <c r="H74" s="349">
        <v>2567</v>
      </c>
      <c r="I74" s="349"/>
      <c r="J74" s="349">
        <v>2566</v>
      </c>
    </row>
    <row r="75" spans="1:10" ht="22.95" customHeight="1">
      <c r="A75" s="17"/>
      <c r="C75" s="53"/>
      <c r="D75" s="374" t="s">
        <v>360</v>
      </c>
      <c r="E75" s="374"/>
      <c r="F75" s="374"/>
      <c r="G75" s="374"/>
      <c r="H75" s="374"/>
      <c r="I75" s="374"/>
      <c r="J75" s="374"/>
    </row>
    <row r="76" spans="1:10" ht="22.95" customHeight="1">
      <c r="A76" s="24" t="s">
        <v>98</v>
      </c>
      <c r="C76" s="53"/>
      <c r="D76" s="336"/>
      <c r="E76" s="336"/>
      <c r="F76" s="336"/>
      <c r="G76" s="336"/>
      <c r="H76" s="357"/>
      <c r="I76" s="357"/>
      <c r="J76" s="357"/>
    </row>
    <row r="77" spans="1:10" ht="22.95" customHeight="1">
      <c r="A77" s="46" t="s">
        <v>34</v>
      </c>
      <c r="B77" s="162">
        <v>20</v>
      </c>
      <c r="C77" s="53"/>
      <c r="D77" s="357"/>
      <c r="E77" s="357"/>
      <c r="F77" s="357"/>
      <c r="G77" s="357"/>
      <c r="H77" s="357"/>
      <c r="I77" s="357"/>
      <c r="J77" s="357"/>
    </row>
    <row r="78" spans="1:10" ht="22.95" customHeight="1" thickBot="1">
      <c r="A78" s="46" t="s">
        <v>35</v>
      </c>
      <c r="C78" s="53"/>
      <c r="D78" s="366">
        <v>508448439</v>
      </c>
      <c r="E78" s="336"/>
      <c r="F78" s="366">
        <v>508448439</v>
      </c>
      <c r="G78" s="336"/>
      <c r="H78" s="366">
        <v>508448439</v>
      </c>
      <c r="I78" s="336"/>
      <c r="J78" s="366">
        <v>508448439</v>
      </c>
    </row>
    <row r="79" spans="1:10" ht="22.95" customHeight="1" thickTop="1">
      <c r="A79" s="46" t="s">
        <v>43</v>
      </c>
      <c r="C79" s="53"/>
      <c r="D79" s="336">
        <v>508448439</v>
      </c>
      <c r="E79" s="336"/>
      <c r="F79" s="336">
        <v>508448439</v>
      </c>
      <c r="G79" s="336"/>
      <c r="H79" s="211">
        <v>508448439</v>
      </c>
      <c r="I79" s="336"/>
      <c r="J79" s="211">
        <v>508448439</v>
      </c>
    </row>
    <row r="80" spans="1:10" ht="22.95" customHeight="1">
      <c r="A80" s="51" t="s">
        <v>216</v>
      </c>
      <c r="B80" s="162">
        <v>17</v>
      </c>
      <c r="C80" s="53"/>
      <c r="D80" s="336">
        <v>-102649040</v>
      </c>
      <c r="E80" s="336"/>
      <c r="F80" s="156">
        <v>0</v>
      </c>
      <c r="G80" s="336"/>
      <c r="H80" s="211">
        <v>-102649040</v>
      </c>
      <c r="I80" s="336"/>
      <c r="J80" s="211">
        <v>0</v>
      </c>
    </row>
    <row r="81" spans="1:10" ht="22.95" customHeight="1">
      <c r="A81" s="46" t="s">
        <v>272</v>
      </c>
      <c r="B81" s="162">
        <v>20</v>
      </c>
      <c r="C81" s="53"/>
      <c r="D81" s="336">
        <v>694968529</v>
      </c>
      <c r="E81" s="336"/>
      <c r="F81" s="336">
        <v>694968529</v>
      </c>
      <c r="G81" s="336"/>
      <c r="H81" s="336">
        <v>694968529</v>
      </c>
      <c r="I81" s="336"/>
      <c r="J81" s="336">
        <v>694968529</v>
      </c>
    </row>
    <row r="82" spans="1:10" ht="22.95" customHeight="1">
      <c r="A82" s="46" t="s">
        <v>322</v>
      </c>
      <c r="B82" s="162">
        <v>20</v>
      </c>
      <c r="C82" s="53"/>
      <c r="D82" s="336">
        <v>44033292</v>
      </c>
      <c r="E82" s="336"/>
      <c r="F82" s="336">
        <v>44033292</v>
      </c>
      <c r="G82" s="336"/>
      <c r="H82" s="336">
        <v>44033292</v>
      </c>
      <c r="I82" s="336"/>
      <c r="J82" s="336">
        <v>44033292</v>
      </c>
    </row>
    <row r="83" spans="1:10" ht="22.95" customHeight="1">
      <c r="A83" s="46" t="s">
        <v>53</v>
      </c>
      <c r="C83" s="53"/>
      <c r="D83" s="336"/>
      <c r="E83" s="336"/>
      <c r="F83" s="336"/>
      <c r="G83" s="336"/>
      <c r="H83" s="336"/>
      <c r="I83" s="336"/>
      <c r="J83" s="336"/>
    </row>
    <row r="84" spans="1:10" ht="22.95" customHeight="1">
      <c r="A84" s="46" t="s">
        <v>157</v>
      </c>
      <c r="B84" s="162">
        <v>21</v>
      </c>
      <c r="C84" s="53"/>
      <c r="D84" s="336">
        <v>50844947</v>
      </c>
      <c r="E84" s="336"/>
      <c r="F84" s="336">
        <v>50844947</v>
      </c>
      <c r="G84" s="336"/>
      <c r="H84" s="336">
        <v>50844947</v>
      </c>
      <c r="I84" s="336"/>
      <c r="J84" s="336">
        <v>50844947</v>
      </c>
    </row>
    <row r="85" spans="1:10" ht="22.95" customHeight="1">
      <c r="A85" s="51" t="s">
        <v>422</v>
      </c>
      <c r="B85" s="162">
        <v>17</v>
      </c>
      <c r="C85" s="53"/>
      <c r="D85" s="336">
        <v>102649040</v>
      </c>
      <c r="E85" s="336"/>
      <c r="F85" s="156">
        <v>0</v>
      </c>
      <c r="G85" s="336"/>
      <c r="H85" s="336">
        <v>102649040</v>
      </c>
      <c r="I85" s="336"/>
      <c r="J85" s="156">
        <v>0</v>
      </c>
    </row>
    <row r="86" spans="1:10" ht="22.95" customHeight="1">
      <c r="A86" s="46" t="s">
        <v>155</v>
      </c>
      <c r="C86" s="53"/>
      <c r="D86" s="336">
        <v>2650188411</v>
      </c>
      <c r="E86" s="336"/>
      <c r="F86" s="336">
        <v>3156513938</v>
      </c>
      <c r="G86" s="336"/>
      <c r="H86" s="336">
        <v>2931959755</v>
      </c>
      <c r="I86" s="336"/>
      <c r="J86" s="336">
        <v>3065032727</v>
      </c>
    </row>
    <row r="87" spans="1:10" ht="22.95" customHeight="1">
      <c r="A87" s="46" t="s">
        <v>79</v>
      </c>
      <c r="C87" s="53"/>
      <c r="D87" s="342">
        <v>-603876885</v>
      </c>
      <c r="E87" s="336"/>
      <c r="F87" s="342">
        <v>-521285208</v>
      </c>
      <c r="G87" s="336"/>
      <c r="H87" s="336">
        <v>-605066988</v>
      </c>
      <c r="I87" s="336"/>
      <c r="J87" s="342">
        <v>-522170524</v>
      </c>
    </row>
    <row r="88" spans="1:10" ht="22.95" customHeight="1">
      <c r="A88" s="55" t="s">
        <v>116</v>
      </c>
      <c r="B88" s="5"/>
      <c r="C88" s="186"/>
      <c r="D88" s="283">
        <f>SUM(D79:D87)</f>
        <v>3344606733</v>
      </c>
      <c r="E88" s="337"/>
      <c r="F88" s="337">
        <f>SUM(F79:F87)</f>
        <v>3933523937</v>
      </c>
      <c r="G88" s="337"/>
      <c r="H88" s="283">
        <f>SUM(H79:H87)</f>
        <v>3625187974</v>
      </c>
      <c r="I88" s="337"/>
      <c r="J88" s="367">
        <f>SUM(J79:J87)</f>
        <v>3841157410</v>
      </c>
    </row>
    <row r="89" spans="1:10" ht="22.95" customHeight="1">
      <c r="A89" s="46" t="s">
        <v>66</v>
      </c>
      <c r="C89" s="53"/>
      <c r="D89" s="342">
        <f>'SH13'!AC39</f>
        <v>42816782</v>
      </c>
      <c r="E89" s="332"/>
      <c r="F89" s="368">
        <v>26349084</v>
      </c>
      <c r="G89" s="336"/>
      <c r="H89" s="149">
        <v>0</v>
      </c>
      <c r="I89" s="354"/>
      <c r="J89" s="149">
        <v>0</v>
      </c>
    </row>
    <row r="90" spans="1:10" ht="22.5" customHeight="1">
      <c r="A90" s="17" t="s">
        <v>93</v>
      </c>
      <c r="C90" s="53"/>
      <c r="D90" s="262">
        <f>SUM(D88:D89)</f>
        <v>3387423515</v>
      </c>
      <c r="E90" s="337"/>
      <c r="F90" s="364">
        <f>SUM(F88:F89)</f>
        <v>3959873021</v>
      </c>
      <c r="G90" s="337"/>
      <c r="H90" s="262">
        <f>SUM(H88:H89)</f>
        <v>3625187974</v>
      </c>
      <c r="I90" s="337"/>
      <c r="J90" s="364">
        <f>SUM(J88:J89)</f>
        <v>3841157410</v>
      </c>
    </row>
    <row r="91" spans="1:10" ht="22.95" customHeight="1">
      <c r="A91" s="17"/>
      <c r="C91" s="53"/>
      <c r="D91" s="332"/>
      <c r="E91" s="332"/>
      <c r="F91" s="332"/>
      <c r="G91" s="332"/>
      <c r="H91" s="332"/>
      <c r="I91" s="332"/>
      <c r="J91" s="332"/>
    </row>
    <row r="92" spans="1:10" ht="22.95" customHeight="1" thickBot="1">
      <c r="A92" s="17" t="s">
        <v>94</v>
      </c>
      <c r="C92" s="53"/>
      <c r="D92" s="263">
        <f>SUM(D66+D90)</f>
        <v>4445142709</v>
      </c>
      <c r="E92" s="337"/>
      <c r="F92" s="359">
        <f>SUM(F66+F90)</f>
        <v>5096131557</v>
      </c>
      <c r="G92" s="337"/>
      <c r="H92" s="263">
        <f>SUM(H66+H90)</f>
        <v>4039018346</v>
      </c>
      <c r="I92" s="337"/>
      <c r="J92" s="359">
        <f>SUM(J66+J90)</f>
        <v>4266075171</v>
      </c>
    </row>
    <row r="93" spans="1:10" ht="22.95" customHeight="1" thickTop="1">
      <c r="D93" s="357"/>
      <c r="E93" s="357"/>
      <c r="F93" s="357"/>
      <c r="G93" s="357"/>
      <c r="H93" s="360"/>
      <c r="I93" s="357"/>
      <c r="J93" s="357"/>
    </row>
    <row r="94" spans="1:10" ht="22.95" customHeight="1">
      <c r="D94" s="239">
        <f>D92-D34</f>
        <v>0</v>
      </c>
      <c r="E94" s="239"/>
      <c r="F94" s="239">
        <f>F92-F34</f>
        <v>0</v>
      </c>
      <c r="G94" s="239"/>
      <c r="H94" s="239">
        <f>H92-H34</f>
        <v>0</v>
      </c>
      <c r="I94" s="239"/>
      <c r="J94" s="239">
        <f>J92-J34</f>
        <v>0</v>
      </c>
    </row>
    <row r="95" spans="1:10" ht="22.95" customHeight="1">
      <c r="D95" s="357"/>
      <c r="E95" s="357"/>
      <c r="F95" s="357"/>
      <c r="G95" s="357"/>
      <c r="H95" s="360"/>
      <c r="I95" s="357"/>
      <c r="J95" s="357"/>
    </row>
    <row r="96" spans="1:10" ht="22.95" customHeight="1">
      <c r="D96" s="360"/>
      <c r="E96" s="357"/>
      <c r="F96" s="357"/>
      <c r="G96" s="357"/>
      <c r="H96" s="360"/>
      <c r="I96" s="357"/>
      <c r="J96" s="357"/>
    </row>
  </sheetData>
  <mergeCells count="17">
    <mergeCell ref="D75:J75"/>
    <mergeCell ref="D40:F40"/>
    <mergeCell ref="H40:J40"/>
    <mergeCell ref="D43:J43"/>
    <mergeCell ref="H71:J71"/>
    <mergeCell ref="D72:F72"/>
    <mergeCell ref="H72:J72"/>
    <mergeCell ref="H41:J41"/>
    <mergeCell ref="D41:F41"/>
    <mergeCell ref="D73:F73"/>
    <mergeCell ref="H73:J73"/>
    <mergeCell ref="D4:F4"/>
    <mergeCell ref="H4:J4"/>
    <mergeCell ref="D7:J7"/>
    <mergeCell ref="H39:J39"/>
    <mergeCell ref="D5:F5"/>
    <mergeCell ref="H5:J5"/>
  </mergeCells>
  <phoneticPr fontId="7" type="noConversion"/>
  <pageMargins left="0.7" right="0.7" top="0.48" bottom="0.5" header="0.5" footer="0.5"/>
  <pageSetup paperSize="9" scale="81" firstPageNumber="7" fitToHeight="0" orientation="portrait" useFirstPageNumber="1" r:id="rId1"/>
  <headerFooter alignWithMargins="0">
    <oddFooter>&amp;L หมายเหตุประกอบงบการเงินเป็นส่วนหนึ่งของงบการเงินนี้
&amp;C
&amp;P</oddFooter>
  </headerFooter>
  <rowBreaks count="2" manualBreakCount="2">
    <brk id="36" max="16383" man="1"/>
    <brk id="6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  <pageSetUpPr fitToPage="1"/>
  </sheetPr>
  <dimension ref="A1:J84"/>
  <sheetViews>
    <sheetView showGridLines="0" tabSelected="1" topLeftCell="A72" zoomScaleNormal="100" zoomScaleSheetLayoutView="78" workbookViewId="0">
      <selection activeCell="G85" sqref="G85"/>
    </sheetView>
  </sheetViews>
  <sheetFormatPr defaultColWidth="9.125" defaultRowHeight="23.25" customHeight="1"/>
  <cols>
    <col min="1" max="1" width="61.25" style="21" bestFit="1" customWidth="1"/>
    <col min="2" max="2" width="10.125" style="22" bestFit="1" customWidth="1"/>
    <col min="3" max="3" width="16.75" style="12" bestFit="1" customWidth="1"/>
    <col min="4" max="4" width="1.125" style="12" customWidth="1"/>
    <col min="5" max="5" width="16.125" style="12" bestFit="1" customWidth="1"/>
    <col min="6" max="6" width="1.125" style="12" customWidth="1"/>
    <col min="7" max="7" width="16.75" style="12" bestFit="1" customWidth="1"/>
    <col min="8" max="8" width="1.375" style="12" customWidth="1"/>
    <col min="9" max="9" width="16.125" style="12" bestFit="1" customWidth="1"/>
    <col min="10" max="16384" width="9.125" style="12"/>
  </cols>
  <sheetData>
    <row r="1" spans="1:9" ht="23.1" customHeight="1">
      <c r="A1" s="14" t="s">
        <v>158</v>
      </c>
      <c r="B1" s="15"/>
      <c r="C1" s="16"/>
      <c r="D1" s="16"/>
      <c r="E1" s="16"/>
      <c r="F1" s="16"/>
      <c r="G1" s="16"/>
      <c r="H1" s="16"/>
      <c r="I1" s="16"/>
    </row>
    <row r="2" spans="1:9" ht="23.25" customHeight="1">
      <c r="A2" s="14" t="s">
        <v>361</v>
      </c>
      <c r="B2" s="15"/>
      <c r="C2" s="16"/>
      <c r="D2" s="16"/>
      <c r="E2" s="16"/>
      <c r="F2" s="16"/>
      <c r="G2" s="16"/>
      <c r="H2" s="16"/>
      <c r="I2" s="16"/>
    </row>
    <row r="3" spans="1:9" s="168" customFormat="1" ht="16.05" customHeight="1">
      <c r="A3" s="167"/>
      <c r="B3" s="293"/>
    </row>
    <row r="4" spans="1:9" ht="23.25" customHeight="1">
      <c r="A4" s="17"/>
      <c r="B4" s="18"/>
      <c r="C4" s="371" t="s">
        <v>1</v>
      </c>
      <c r="D4" s="371"/>
      <c r="E4" s="371"/>
      <c r="F4" s="20"/>
      <c r="G4" s="371" t="s">
        <v>47</v>
      </c>
      <c r="H4" s="371"/>
      <c r="I4" s="371"/>
    </row>
    <row r="5" spans="1:9" ht="23.25" customHeight="1">
      <c r="A5" s="46"/>
      <c r="B5" s="18"/>
      <c r="C5" s="373" t="s">
        <v>359</v>
      </c>
      <c r="D5" s="373"/>
      <c r="E5" s="373"/>
      <c r="F5" s="41"/>
      <c r="G5" s="373" t="s">
        <v>359</v>
      </c>
      <c r="H5" s="373"/>
      <c r="I5" s="373"/>
    </row>
    <row r="6" spans="1:9" ht="23.25" customHeight="1">
      <c r="A6" s="46"/>
      <c r="B6" s="18"/>
      <c r="C6" s="373" t="s">
        <v>354</v>
      </c>
      <c r="D6" s="373"/>
      <c r="E6" s="373"/>
      <c r="F6" s="41"/>
      <c r="G6" s="373" t="s">
        <v>354</v>
      </c>
      <c r="H6" s="373"/>
      <c r="I6" s="373"/>
    </row>
    <row r="7" spans="1:9" ht="23.25" customHeight="1">
      <c r="A7" s="17"/>
      <c r="B7" s="18" t="s">
        <v>2</v>
      </c>
      <c r="C7" s="41">
        <v>2567</v>
      </c>
      <c r="D7" s="2"/>
      <c r="E7" s="41">
        <v>2566</v>
      </c>
      <c r="F7" s="2"/>
      <c r="G7" s="41">
        <v>2567</v>
      </c>
      <c r="H7" s="2"/>
      <c r="I7" s="41">
        <v>2566</v>
      </c>
    </row>
    <row r="8" spans="1:9" ht="23.25" customHeight="1">
      <c r="A8" s="329"/>
      <c r="B8" s="330"/>
      <c r="C8" s="374" t="s">
        <v>360</v>
      </c>
      <c r="D8" s="374"/>
      <c r="E8" s="374"/>
      <c r="F8" s="374"/>
      <c r="G8" s="374"/>
      <c r="H8" s="374"/>
      <c r="I8" s="374"/>
    </row>
    <row r="9" spans="1:9" ht="23.25" customHeight="1">
      <c r="A9" s="331" t="s">
        <v>15</v>
      </c>
      <c r="B9" s="330" t="s">
        <v>114</v>
      </c>
      <c r="C9" s="332"/>
      <c r="D9" s="333"/>
      <c r="E9" s="332"/>
      <c r="F9" s="333"/>
      <c r="G9" s="333"/>
      <c r="H9" s="333"/>
      <c r="I9" s="333"/>
    </row>
    <row r="10" spans="1:9" ht="21" customHeight="1">
      <c r="A10" s="334" t="s">
        <v>214</v>
      </c>
      <c r="B10" s="330" t="s">
        <v>377</v>
      </c>
      <c r="C10" s="335">
        <v>1515237164</v>
      </c>
      <c r="D10" s="333"/>
      <c r="E10" s="335">
        <v>1488262435</v>
      </c>
      <c r="F10" s="336"/>
      <c r="G10" s="336">
        <v>140108006</v>
      </c>
      <c r="H10" s="336"/>
      <c r="I10" s="336">
        <v>175446808</v>
      </c>
    </row>
    <row r="11" spans="1:9" ht="21" hidden="1" customHeight="1">
      <c r="A11" s="334" t="s">
        <v>231</v>
      </c>
      <c r="B11" s="330"/>
      <c r="C11" s="148"/>
      <c r="D11" s="333"/>
      <c r="E11" s="148"/>
      <c r="F11" s="336"/>
      <c r="G11" s="217"/>
      <c r="H11" s="336"/>
      <c r="I11" s="217">
        <v>0</v>
      </c>
    </row>
    <row r="12" spans="1:9" ht="21" hidden="1" customHeight="1">
      <c r="A12" s="334" t="s">
        <v>386</v>
      </c>
      <c r="B12" s="330" t="s">
        <v>379</v>
      </c>
      <c r="C12" s="148"/>
      <c r="D12" s="333"/>
      <c r="E12" s="148">
        <v>0</v>
      </c>
      <c r="F12" s="336"/>
      <c r="G12" s="217">
        <v>0</v>
      </c>
      <c r="H12" s="336"/>
      <c r="I12" s="211">
        <v>0</v>
      </c>
    </row>
    <row r="13" spans="1:9" ht="21" customHeight="1">
      <c r="A13" s="334" t="s">
        <v>16</v>
      </c>
      <c r="B13" s="330" t="s">
        <v>374</v>
      </c>
      <c r="C13" s="335">
        <v>52888775</v>
      </c>
      <c r="D13" s="333"/>
      <c r="E13" s="335">
        <v>54644905</v>
      </c>
      <c r="F13" s="336"/>
      <c r="G13" s="336">
        <v>91286865</v>
      </c>
      <c r="H13" s="336"/>
      <c r="I13" s="336">
        <v>97483475</v>
      </c>
    </row>
    <row r="14" spans="1:9" ht="23.25" customHeight="1">
      <c r="A14" s="329" t="s">
        <v>17</v>
      </c>
      <c r="B14" s="330"/>
      <c r="C14" s="262">
        <f>SUM(C10:C13)</f>
        <v>1568125939</v>
      </c>
      <c r="D14" s="337"/>
      <c r="E14" s="338">
        <f>SUM(E10:E13)</f>
        <v>1542907340</v>
      </c>
      <c r="F14" s="337"/>
      <c r="G14" s="262">
        <f>SUM(G10:G13)</f>
        <v>231394871</v>
      </c>
      <c r="H14" s="337">
        <v>10538</v>
      </c>
      <c r="I14" s="338">
        <f>SUM(I10:I13)</f>
        <v>272930283</v>
      </c>
    </row>
    <row r="15" spans="1:9" ht="7.5" customHeight="1">
      <c r="A15" s="329"/>
      <c r="B15" s="330"/>
      <c r="C15" s="332"/>
      <c r="D15" s="333"/>
      <c r="E15" s="332"/>
      <c r="F15" s="333"/>
      <c r="G15" s="333"/>
      <c r="H15" s="333"/>
      <c r="I15" s="333"/>
    </row>
    <row r="16" spans="1:9" ht="23.25" customHeight="1">
      <c r="A16" s="331" t="s">
        <v>18</v>
      </c>
      <c r="B16" s="330" t="s">
        <v>114</v>
      </c>
      <c r="C16" s="332"/>
      <c r="D16" s="333"/>
      <c r="E16" s="332"/>
      <c r="F16" s="333"/>
      <c r="G16" s="333"/>
      <c r="H16" s="333"/>
      <c r="I16" s="333"/>
    </row>
    <row r="17" spans="1:9" ht="21" customHeight="1">
      <c r="A17" s="334" t="s">
        <v>215</v>
      </c>
      <c r="B17" s="330" t="s">
        <v>115</v>
      </c>
      <c r="C17" s="335">
        <v>979450936</v>
      </c>
      <c r="D17" s="333"/>
      <c r="E17" s="335">
        <v>1047756442</v>
      </c>
      <c r="F17" s="336"/>
      <c r="G17" s="336">
        <v>128953257</v>
      </c>
      <c r="H17" s="336"/>
      <c r="I17" s="336">
        <v>161605339</v>
      </c>
    </row>
    <row r="18" spans="1:9" ht="21" customHeight="1">
      <c r="A18" s="334" t="s">
        <v>149</v>
      </c>
      <c r="B18" s="330"/>
      <c r="C18" s="227">
        <v>67027878</v>
      </c>
      <c r="D18" s="339"/>
      <c r="E18" s="227">
        <v>75557356</v>
      </c>
      <c r="F18" s="333"/>
      <c r="G18" s="333">
        <v>1861936</v>
      </c>
      <c r="H18" s="333"/>
      <c r="I18" s="333">
        <v>2628703</v>
      </c>
    </row>
    <row r="19" spans="1:9" ht="21" customHeight="1">
      <c r="A19" s="334" t="s">
        <v>57</v>
      </c>
      <c r="B19" s="330"/>
      <c r="C19" s="335">
        <v>224663016</v>
      </c>
      <c r="D19" s="333"/>
      <c r="E19" s="335">
        <v>220533105</v>
      </c>
      <c r="F19" s="336"/>
      <c r="G19" s="336">
        <f>54508411+G29</f>
        <v>53232378</v>
      </c>
      <c r="H19" s="336"/>
      <c r="I19" s="336">
        <v>59645342</v>
      </c>
    </row>
    <row r="20" spans="1:9" ht="21" customHeight="1">
      <c r="A20" s="334" t="s">
        <v>438</v>
      </c>
      <c r="B20" s="330" t="s">
        <v>379</v>
      </c>
      <c r="C20" s="335">
        <f>5934328</f>
        <v>5934328</v>
      </c>
      <c r="D20" s="333"/>
      <c r="E20" s="148">
        <v>52783800</v>
      </c>
      <c r="F20" s="217"/>
      <c r="G20" s="211">
        <v>5934328</v>
      </c>
      <c r="H20" s="217"/>
      <c r="I20" s="211">
        <v>52783800</v>
      </c>
    </row>
    <row r="21" spans="1:9" ht="23.25" customHeight="1">
      <c r="A21" s="329" t="s">
        <v>20</v>
      </c>
      <c r="B21" s="330" t="s">
        <v>425</v>
      </c>
      <c r="C21" s="262">
        <f>SUM(C17:C20)</f>
        <v>1277076158</v>
      </c>
      <c r="D21" s="337"/>
      <c r="E21" s="338">
        <f>SUM(E17:E20)</f>
        <v>1396630703</v>
      </c>
      <c r="F21" s="337"/>
      <c r="G21" s="262">
        <f>SUM(G17:G20)</f>
        <v>189981899</v>
      </c>
      <c r="H21" s="337">
        <v>1260872</v>
      </c>
      <c r="I21" s="338">
        <f>SUM(I17:I20)</f>
        <v>276663184</v>
      </c>
    </row>
    <row r="22" spans="1:9" ht="7.5" customHeight="1">
      <c r="A22" s="329"/>
      <c r="B22" s="330"/>
      <c r="C22" s="332"/>
      <c r="D22" s="333"/>
      <c r="E22" s="332"/>
      <c r="F22" s="333"/>
      <c r="G22" s="333"/>
      <c r="H22" s="333"/>
      <c r="I22" s="333"/>
    </row>
    <row r="23" spans="1:9" ht="23.25" customHeight="1">
      <c r="A23" s="329" t="s">
        <v>428</v>
      </c>
      <c r="B23" s="330"/>
      <c r="C23" s="208">
        <f>C14-C21</f>
        <v>291049781</v>
      </c>
      <c r="D23" s="337"/>
      <c r="E23" s="337">
        <f>E14-E21</f>
        <v>146276637</v>
      </c>
      <c r="F23" s="337"/>
      <c r="G23" s="208">
        <f>G14-G21</f>
        <v>41412972</v>
      </c>
      <c r="H23" s="337"/>
      <c r="I23" s="337">
        <f>I14-I21</f>
        <v>-3732901</v>
      </c>
    </row>
    <row r="24" spans="1:9" ht="21" customHeight="1">
      <c r="A24" s="334" t="s">
        <v>59</v>
      </c>
      <c r="B24" s="330"/>
      <c r="C24" s="335">
        <v>-31552094</v>
      </c>
      <c r="D24" s="333"/>
      <c r="E24" s="335">
        <v>-30431376</v>
      </c>
      <c r="F24" s="336"/>
      <c r="G24" s="336">
        <v>-13228242</v>
      </c>
      <c r="H24" s="336"/>
      <c r="I24" s="336">
        <v>-11965831</v>
      </c>
    </row>
    <row r="25" spans="1:9" ht="21" customHeight="1">
      <c r="A25" s="334" t="s">
        <v>389</v>
      </c>
      <c r="B25" s="330" t="s">
        <v>112</v>
      </c>
      <c r="C25" s="227">
        <v>0</v>
      </c>
      <c r="D25" s="333"/>
      <c r="E25" s="209">
        <v>0</v>
      </c>
      <c r="F25" s="333"/>
      <c r="G25" s="333">
        <f>183447635-1244850</f>
        <v>182202785</v>
      </c>
      <c r="H25" s="333"/>
      <c r="I25" s="333">
        <v>100457010</v>
      </c>
    </row>
    <row r="26" spans="1:9" ht="21" customHeight="1">
      <c r="A26" s="334" t="s">
        <v>275</v>
      </c>
      <c r="B26" s="330" t="s">
        <v>111</v>
      </c>
      <c r="C26" s="335">
        <f>241762595-136875746</f>
        <v>104886849</v>
      </c>
      <c r="D26" s="333"/>
      <c r="E26" s="335">
        <v>193475499</v>
      </c>
      <c r="F26" s="336"/>
      <c r="G26" s="336">
        <f>241504899+1-136875746</f>
        <v>104629154</v>
      </c>
      <c r="H26" s="336"/>
      <c r="I26" s="336">
        <v>193687262</v>
      </c>
    </row>
    <row r="27" spans="1:9" ht="21.45" hidden="1" customHeight="1">
      <c r="A27" s="334" t="s">
        <v>313</v>
      </c>
      <c r="B27" s="330" t="s">
        <v>115</v>
      </c>
      <c r="C27" s="213">
        <v>0</v>
      </c>
      <c r="D27" s="333"/>
      <c r="E27" s="213">
        <v>0</v>
      </c>
      <c r="F27" s="336"/>
      <c r="G27" s="213">
        <v>0</v>
      </c>
      <c r="H27" s="217"/>
      <c r="I27" s="213">
        <v>0</v>
      </c>
    </row>
    <row r="28" spans="1:9" ht="21.45" customHeight="1">
      <c r="A28" s="334" t="s">
        <v>418</v>
      </c>
      <c r="B28" s="330"/>
      <c r="C28" s="211">
        <f>-264000000-108947768</f>
        <v>-372947768</v>
      </c>
      <c r="D28" s="333"/>
      <c r="E28" s="211">
        <v>0</v>
      </c>
      <c r="F28" s="336"/>
      <c r="G28" s="211">
        <v>0</v>
      </c>
      <c r="H28" s="217"/>
      <c r="I28" s="211">
        <v>0</v>
      </c>
    </row>
    <row r="29" spans="1:9" ht="21.45" customHeight="1">
      <c r="A29" s="334" t="s">
        <v>348</v>
      </c>
      <c r="B29" s="330"/>
      <c r="C29" s="228">
        <v>0</v>
      </c>
      <c r="D29" s="333"/>
      <c r="E29" s="213">
        <v>0</v>
      </c>
      <c r="F29" s="336"/>
      <c r="G29" s="213">
        <v>-1276033</v>
      </c>
      <c r="H29" s="217"/>
      <c r="I29" s="213">
        <v>0</v>
      </c>
    </row>
    <row r="30" spans="1:9" ht="8.4" customHeight="1">
      <c r="A30" s="340"/>
      <c r="B30" s="330"/>
      <c r="C30" s="336"/>
      <c r="D30" s="333"/>
      <c r="E30" s="336"/>
      <c r="F30" s="333"/>
      <c r="G30" s="59"/>
      <c r="H30" s="333"/>
      <c r="I30" s="59"/>
    </row>
    <row r="31" spans="1:9" ht="23.25" customHeight="1">
      <c r="A31" s="329" t="s">
        <v>441</v>
      </c>
      <c r="B31" s="330"/>
      <c r="C31" s="208">
        <f>SUM(C23:C29)</f>
        <v>-8563232</v>
      </c>
      <c r="D31" s="337"/>
      <c r="E31" s="208">
        <f>SUM(E23:E29)</f>
        <v>309320760</v>
      </c>
      <c r="F31" s="337"/>
      <c r="G31" s="208">
        <f>SUM(G23:G29)</f>
        <v>313740636</v>
      </c>
      <c r="H31" s="337"/>
      <c r="I31" s="208">
        <f>SUM(I23:I29)</f>
        <v>278445540</v>
      </c>
    </row>
    <row r="32" spans="1:9" ht="21" customHeight="1">
      <c r="A32" s="334" t="s">
        <v>390</v>
      </c>
      <c r="B32" s="330" t="s">
        <v>410</v>
      </c>
      <c r="C32" s="341">
        <v>-33706659</v>
      </c>
      <c r="D32" s="333"/>
      <c r="E32" s="341">
        <v>-17674543</v>
      </c>
      <c r="F32" s="336"/>
      <c r="G32" s="342">
        <v>2263884</v>
      </c>
      <c r="H32" s="336"/>
      <c r="I32" s="342">
        <v>7071401</v>
      </c>
    </row>
    <row r="33" spans="1:9" ht="9.4499999999999993" customHeight="1">
      <c r="A33" s="27"/>
      <c r="B33" s="18"/>
      <c r="C33" s="45"/>
      <c r="D33" s="39"/>
      <c r="E33" s="45"/>
      <c r="F33" s="39"/>
      <c r="G33" s="39"/>
      <c r="H33" s="39">
        <v>7889</v>
      </c>
      <c r="I33" s="39"/>
    </row>
    <row r="34" spans="1:9" ht="23.25" customHeight="1">
      <c r="A34" s="17" t="s">
        <v>440</v>
      </c>
      <c r="B34" s="18"/>
      <c r="C34" s="151">
        <f>C31+C32</f>
        <v>-42269891</v>
      </c>
      <c r="D34" s="4"/>
      <c r="E34" s="151">
        <f>E31+E32</f>
        <v>291646217</v>
      </c>
      <c r="F34" s="4"/>
      <c r="G34" s="151">
        <f>G31+G32</f>
        <v>316004520</v>
      </c>
      <c r="H34" s="4">
        <v>633</v>
      </c>
      <c r="I34" s="26">
        <f>I31+I32</f>
        <v>285516941</v>
      </c>
    </row>
    <row r="35" spans="1:9" ht="7.95" customHeight="1">
      <c r="A35" s="17"/>
      <c r="B35" s="18"/>
      <c r="C35" s="4"/>
      <c r="D35" s="4"/>
      <c r="E35" s="4"/>
      <c r="F35" s="4"/>
      <c r="G35" s="4"/>
      <c r="H35" s="4"/>
      <c r="I35" s="4"/>
    </row>
    <row r="36" spans="1:9" ht="23.25" customHeight="1">
      <c r="A36" s="17" t="s">
        <v>83</v>
      </c>
      <c r="B36" s="18"/>
      <c r="C36" s="209"/>
      <c r="D36" s="43"/>
      <c r="E36" s="209"/>
      <c r="F36" s="43"/>
      <c r="G36" s="209"/>
      <c r="H36" s="43"/>
      <c r="I36" s="209"/>
    </row>
    <row r="37" spans="1:9" ht="23.25" customHeight="1">
      <c r="A37" s="24" t="s">
        <v>282</v>
      </c>
      <c r="B37" s="18"/>
      <c r="C37" s="209"/>
      <c r="D37" s="343"/>
      <c r="E37" s="209"/>
      <c r="F37" s="343"/>
      <c r="G37" s="209"/>
      <c r="H37" s="343"/>
      <c r="I37" s="209"/>
    </row>
    <row r="38" spans="1:9" ht="22.95" hidden="1" customHeight="1">
      <c r="A38" s="46" t="s">
        <v>283</v>
      </c>
      <c r="B38" s="18"/>
      <c r="C38" s="209">
        <v>0</v>
      </c>
      <c r="D38" s="343"/>
      <c r="E38" s="209">
        <v>0</v>
      </c>
      <c r="F38" s="343"/>
      <c r="G38" s="209">
        <v>0</v>
      </c>
      <c r="H38" s="343"/>
      <c r="I38" s="209">
        <v>0</v>
      </c>
    </row>
    <row r="39" spans="1:9" ht="22.95" customHeight="1">
      <c r="A39" s="46" t="s">
        <v>308</v>
      </c>
      <c r="B39" s="18"/>
      <c r="C39" s="209"/>
      <c r="D39" s="343"/>
      <c r="E39" s="209"/>
      <c r="F39" s="343"/>
      <c r="G39" s="209"/>
      <c r="H39" s="343"/>
      <c r="I39" s="209"/>
    </row>
    <row r="40" spans="1:9" ht="22.95" customHeight="1">
      <c r="A40" s="46" t="s">
        <v>325</v>
      </c>
      <c r="B40" s="18"/>
      <c r="C40" s="228">
        <v>-518329</v>
      </c>
      <c r="D40" s="344"/>
      <c r="E40" s="228">
        <v>19871</v>
      </c>
      <c r="F40" s="344"/>
      <c r="G40" s="228">
        <v>-518329</v>
      </c>
      <c r="H40" s="343"/>
      <c r="I40" s="228">
        <v>19871</v>
      </c>
    </row>
    <row r="41" spans="1:9" ht="22.95" hidden="1" customHeight="1">
      <c r="A41" s="46" t="s">
        <v>285</v>
      </c>
      <c r="B41" s="18"/>
      <c r="C41" s="227"/>
      <c r="D41" s="344"/>
      <c r="E41" s="227"/>
      <c r="F41" s="344"/>
      <c r="G41" s="227"/>
      <c r="H41" s="343"/>
      <c r="I41" s="227"/>
    </row>
    <row r="42" spans="1:9" ht="22.95" hidden="1" customHeight="1">
      <c r="A42" s="46" t="s">
        <v>286</v>
      </c>
      <c r="B42" s="18"/>
      <c r="C42" s="228"/>
      <c r="D42" s="344"/>
      <c r="E42" s="228"/>
      <c r="F42" s="344"/>
      <c r="G42" s="228"/>
      <c r="H42" s="343"/>
      <c r="I42" s="228"/>
    </row>
    <row r="43" spans="1:9" ht="23.25" customHeight="1">
      <c r="A43" s="55" t="s">
        <v>284</v>
      </c>
      <c r="B43" s="18"/>
      <c r="C43" s="227"/>
      <c r="D43" s="344"/>
      <c r="E43" s="227"/>
      <c r="F43" s="344"/>
      <c r="G43" s="227"/>
      <c r="H43" s="343"/>
      <c r="I43" s="227"/>
    </row>
    <row r="44" spans="1:9" ht="23.25" customHeight="1">
      <c r="A44" s="55" t="s">
        <v>326</v>
      </c>
      <c r="B44" s="18"/>
      <c r="C44" s="155">
        <f>SUM(C38:C43)</f>
        <v>-518329</v>
      </c>
      <c r="D44" s="345"/>
      <c r="E44" s="155">
        <f>SUM(E38:E43)</f>
        <v>19871</v>
      </c>
      <c r="F44" s="345"/>
      <c r="G44" s="155">
        <f>SUM(G38:G43)</f>
        <v>-518329</v>
      </c>
      <c r="H44" s="346"/>
      <c r="I44" s="155">
        <f>SUM(I38:I43)</f>
        <v>19871</v>
      </c>
    </row>
    <row r="45" spans="1:9" ht="7.5" customHeight="1">
      <c r="A45" s="55"/>
      <c r="B45" s="18"/>
      <c r="C45" s="209"/>
      <c r="D45" s="343"/>
      <c r="E45" s="209"/>
      <c r="F45" s="343"/>
      <c r="G45" s="209"/>
      <c r="H45" s="343"/>
      <c r="I45" s="209"/>
    </row>
    <row r="46" spans="1:9" ht="23.25" customHeight="1">
      <c r="A46" s="14" t="s">
        <v>158</v>
      </c>
      <c r="B46" s="15"/>
      <c r="C46" s="347"/>
      <c r="D46" s="347"/>
      <c r="E46" s="347"/>
      <c r="F46" s="347"/>
      <c r="G46" s="347"/>
      <c r="H46" s="347"/>
      <c r="I46" s="347"/>
    </row>
    <row r="47" spans="1:9" ht="23.25" customHeight="1">
      <c r="A47" s="14" t="s">
        <v>361</v>
      </c>
      <c r="B47" s="15"/>
      <c r="C47" s="347"/>
      <c r="D47" s="347"/>
      <c r="E47" s="347"/>
      <c r="F47" s="347"/>
      <c r="G47" s="347"/>
      <c r="H47" s="347"/>
      <c r="I47" s="347"/>
    </row>
    <row r="48" spans="1:9" ht="23.25" customHeight="1">
      <c r="A48" s="14"/>
      <c r="B48" s="15"/>
      <c r="C48" s="347"/>
      <c r="D48" s="347"/>
      <c r="E48" s="347"/>
      <c r="F48" s="347"/>
      <c r="G48" s="347"/>
      <c r="H48" s="347"/>
      <c r="I48" s="347"/>
    </row>
    <row r="49" spans="1:10" ht="23.25" customHeight="1">
      <c r="A49" s="17"/>
      <c r="B49" s="18"/>
      <c r="C49" s="372" t="s">
        <v>1</v>
      </c>
      <c r="D49" s="372"/>
      <c r="E49" s="372"/>
      <c r="F49" s="348"/>
      <c r="G49" s="372" t="s">
        <v>47</v>
      </c>
      <c r="H49" s="372"/>
      <c r="I49" s="372"/>
    </row>
    <row r="50" spans="1:10" ht="23.25" customHeight="1">
      <c r="A50" s="46"/>
      <c r="B50" s="18"/>
      <c r="C50" s="375" t="s">
        <v>359</v>
      </c>
      <c r="D50" s="375"/>
      <c r="E50" s="375"/>
      <c r="F50" s="349"/>
      <c r="G50" s="375" t="s">
        <v>359</v>
      </c>
      <c r="H50" s="375"/>
      <c r="I50" s="375"/>
    </row>
    <row r="51" spans="1:10" ht="23.25" customHeight="1">
      <c r="A51" s="46"/>
      <c r="B51" s="18"/>
      <c r="C51" s="375" t="s">
        <v>354</v>
      </c>
      <c r="D51" s="375"/>
      <c r="E51" s="375"/>
      <c r="F51" s="349"/>
      <c r="G51" s="375" t="s">
        <v>354</v>
      </c>
      <c r="H51" s="375"/>
      <c r="I51" s="375"/>
    </row>
    <row r="52" spans="1:10" ht="23.25" customHeight="1">
      <c r="A52" s="17"/>
      <c r="B52" s="18" t="s">
        <v>2</v>
      </c>
      <c r="C52" s="349">
        <v>2567</v>
      </c>
      <c r="D52" s="350"/>
      <c r="E52" s="349">
        <v>2566</v>
      </c>
      <c r="F52" s="350"/>
      <c r="G52" s="349">
        <v>2567</v>
      </c>
      <c r="H52" s="350"/>
      <c r="I52" s="349">
        <v>2566</v>
      </c>
      <c r="J52" s="243"/>
    </row>
    <row r="53" spans="1:10" ht="23.25" customHeight="1">
      <c r="A53" s="17"/>
      <c r="B53" s="18"/>
      <c r="C53" s="374" t="s">
        <v>360</v>
      </c>
      <c r="D53" s="374"/>
      <c r="E53" s="374"/>
      <c r="F53" s="374"/>
      <c r="G53" s="374"/>
      <c r="H53" s="374"/>
      <c r="I53" s="374"/>
      <c r="J53" s="243"/>
    </row>
    <row r="54" spans="1:10" ht="23.25" customHeight="1">
      <c r="A54" s="24" t="s">
        <v>278</v>
      </c>
      <c r="B54" s="18"/>
      <c r="C54" s="209"/>
      <c r="D54" s="343"/>
      <c r="E54" s="209"/>
      <c r="F54" s="343"/>
      <c r="G54" s="209"/>
      <c r="H54" s="343"/>
      <c r="I54" s="209"/>
      <c r="J54" s="243"/>
    </row>
    <row r="55" spans="1:10" ht="22.5" customHeight="1">
      <c r="A55" s="46" t="s">
        <v>391</v>
      </c>
      <c r="B55" s="18"/>
      <c r="C55" s="209"/>
      <c r="D55" s="343"/>
      <c r="E55" s="209"/>
      <c r="F55" s="343"/>
      <c r="G55" s="209"/>
      <c r="H55" s="343"/>
      <c r="I55" s="209"/>
      <c r="J55" s="243"/>
    </row>
    <row r="56" spans="1:10" ht="22.2" customHeight="1">
      <c r="A56" s="46" t="s">
        <v>277</v>
      </c>
      <c r="B56" s="18" t="s">
        <v>411</v>
      </c>
      <c r="C56" s="227">
        <v>-295579013</v>
      </c>
      <c r="D56" s="343"/>
      <c r="E56" s="227">
        <v>-613196713</v>
      </c>
      <c r="F56" s="344"/>
      <c r="G56" s="227">
        <v>-342904766</v>
      </c>
      <c r="H56" s="344"/>
      <c r="I56" s="227">
        <v>-617726138</v>
      </c>
      <c r="J56" s="243"/>
    </row>
    <row r="57" spans="1:10" ht="22.5" customHeight="1">
      <c r="A57" s="46" t="s">
        <v>296</v>
      </c>
      <c r="B57" s="18"/>
      <c r="C57" s="227"/>
      <c r="D57" s="343"/>
      <c r="E57" s="227"/>
      <c r="F57" s="344"/>
      <c r="G57" s="227"/>
      <c r="H57" s="344"/>
      <c r="I57" s="227"/>
      <c r="J57" s="243"/>
    </row>
    <row r="58" spans="1:10" ht="22.5" customHeight="1">
      <c r="A58" s="46" t="s">
        <v>327</v>
      </c>
      <c r="B58" s="18"/>
      <c r="C58" s="209">
        <v>0</v>
      </c>
      <c r="D58" s="343"/>
      <c r="E58" s="209">
        <v>0</v>
      </c>
      <c r="F58" s="344"/>
      <c r="G58" s="227">
        <v>38753762</v>
      </c>
      <c r="H58" s="344"/>
      <c r="I58" s="227">
        <v>1688987</v>
      </c>
      <c r="J58" s="243"/>
    </row>
    <row r="59" spans="1:10" ht="22.5" customHeight="1">
      <c r="A59" s="46" t="s">
        <v>429</v>
      </c>
      <c r="B59" s="18"/>
      <c r="C59" s="209"/>
      <c r="D59" s="343"/>
      <c r="E59" s="209"/>
      <c r="F59" s="344"/>
      <c r="G59" s="227"/>
      <c r="H59" s="344"/>
      <c r="I59" s="227"/>
      <c r="J59" s="243"/>
    </row>
    <row r="60" spans="1:10" ht="22.5" customHeight="1">
      <c r="A60" s="46" t="s">
        <v>309</v>
      </c>
      <c r="B60" s="18"/>
      <c r="C60" s="227">
        <v>19867537</v>
      </c>
      <c r="D60" s="343"/>
      <c r="E60" s="227">
        <v>-4959812</v>
      </c>
      <c r="F60" s="344"/>
      <c r="G60" s="227">
        <v>19867537</v>
      </c>
      <c r="H60" s="344"/>
      <c r="I60" s="227">
        <v>-4959812</v>
      </c>
      <c r="J60" s="243"/>
    </row>
    <row r="61" spans="1:10" ht="22.5" hidden="1" customHeight="1">
      <c r="A61" s="46" t="s">
        <v>306</v>
      </c>
      <c r="B61" s="18"/>
      <c r="C61" s="209"/>
      <c r="D61" s="343"/>
      <c r="E61" s="209"/>
      <c r="F61" s="344"/>
      <c r="G61" s="227"/>
      <c r="H61" s="344"/>
      <c r="I61" s="227"/>
      <c r="J61" s="243"/>
    </row>
    <row r="62" spans="1:10" ht="22.5" hidden="1" customHeight="1">
      <c r="A62" s="46" t="s">
        <v>367</v>
      </c>
      <c r="B62" s="18" t="s">
        <v>376</v>
      </c>
      <c r="C62" s="227">
        <v>0</v>
      </c>
      <c r="D62" s="343"/>
      <c r="E62" s="227">
        <v>0</v>
      </c>
      <c r="F62" s="344"/>
      <c r="G62" s="227">
        <v>0</v>
      </c>
      <c r="H62" s="344"/>
      <c r="I62" s="227">
        <v>0</v>
      </c>
      <c r="J62" s="243"/>
    </row>
    <row r="63" spans="1:10" ht="22.5" customHeight="1">
      <c r="A63" s="46" t="s">
        <v>299</v>
      </c>
      <c r="B63" s="18"/>
      <c r="C63" s="227"/>
      <c r="D63" s="343"/>
      <c r="E63" s="227"/>
      <c r="F63" s="344"/>
      <c r="G63" s="227"/>
      <c r="H63" s="344"/>
      <c r="I63" s="227"/>
      <c r="J63" s="243"/>
    </row>
    <row r="64" spans="1:10" ht="22.5" customHeight="1">
      <c r="A64" s="46" t="s">
        <v>286</v>
      </c>
      <c r="B64" s="18"/>
      <c r="C64" s="228">
        <v>-6088050</v>
      </c>
      <c r="D64" s="343"/>
      <c r="E64" s="228">
        <v>14472724</v>
      </c>
      <c r="F64" s="344"/>
      <c r="G64" s="228">
        <v>1417097</v>
      </c>
      <c r="H64" s="344"/>
      <c r="I64" s="228">
        <v>17378609</v>
      </c>
      <c r="J64" s="243"/>
    </row>
    <row r="65" spans="1:10" ht="23.25" customHeight="1">
      <c r="A65" s="17" t="s">
        <v>276</v>
      </c>
      <c r="B65" s="18"/>
      <c r="C65" s="225"/>
      <c r="D65" s="333"/>
      <c r="E65" s="225"/>
      <c r="F65" s="336"/>
      <c r="G65" s="225"/>
      <c r="H65" s="336"/>
      <c r="I65" s="225"/>
      <c r="J65" s="243"/>
    </row>
    <row r="66" spans="1:10" ht="23.25" customHeight="1">
      <c r="A66" s="55" t="s">
        <v>273</v>
      </c>
      <c r="B66" s="18"/>
      <c r="C66" s="231">
        <f>SUM(C56:C64)</f>
        <v>-281799526</v>
      </c>
      <c r="D66" s="337"/>
      <c r="E66" s="351">
        <f>SUM(E56:E64)</f>
        <v>-603683801</v>
      </c>
      <c r="F66" s="346"/>
      <c r="G66" s="231">
        <f>SUM(G56:G64)</f>
        <v>-282866370</v>
      </c>
      <c r="H66" s="346"/>
      <c r="I66" s="351">
        <f>SUM(I56:I64)</f>
        <v>-603618354</v>
      </c>
      <c r="J66" s="243"/>
    </row>
    <row r="67" spans="1:10" ht="6" customHeight="1">
      <c r="A67" s="17"/>
      <c r="B67" s="18"/>
      <c r="C67" s="337"/>
      <c r="D67" s="337"/>
      <c r="E67" s="337"/>
      <c r="F67" s="337"/>
      <c r="G67" s="337"/>
      <c r="H67" s="337"/>
      <c r="I67" s="337"/>
      <c r="J67" s="243"/>
    </row>
    <row r="68" spans="1:10" ht="22.5" customHeight="1">
      <c r="A68" s="55" t="s">
        <v>365</v>
      </c>
      <c r="B68" s="18"/>
      <c r="C68" s="231">
        <f>C44+C66</f>
        <v>-282317855</v>
      </c>
      <c r="D68" s="352"/>
      <c r="E68" s="231">
        <f>E44+E66</f>
        <v>-603663930</v>
      </c>
      <c r="F68" s="352"/>
      <c r="G68" s="231">
        <f>G44+G66</f>
        <v>-283384699</v>
      </c>
      <c r="H68" s="352"/>
      <c r="I68" s="231">
        <f>I44+I66</f>
        <v>-603598483</v>
      </c>
      <c r="J68" s="243"/>
    </row>
    <row r="69" spans="1:10" ht="4.95" customHeight="1">
      <c r="A69" s="55"/>
      <c r="B69" s="18"/>
      <c r="C69" s="353"/>
      <c r="D69" s="337"/>
      <c r="E69" s="353"/>
      <c r="F69" s="346"/>
      <c r="G69" s="353"/>
      <c r="H69" s="346"/>
      <c r="I69" s="353"/>
      <c r="J69" s="243"/>
    </row>
    <row r="70" spans="1:10" ht="23.25" customHeight="1" thickBot="1">
      <c r="A70" s="55" t="s">
        <v>366</v>
      </c>
      <c r="B70" s="18"/>
      <c r="C70" s="205">
        <f>SUM(C34,C68)</f>
        <v>-324587746</v>
      </c>
      <c r="D70" s="337"/>
      <c r="E70" s="205">
        <f>SUM(E34,E68)</f>
        <v>-312017713</v>
      </c>
      <c r="F70" s="337"/>
      <c r="G70" s="205">
        <f>SUM(G34,G68)</f>
        <v>32619821</v>
      </c>
      <c r="H70" s="337"/>
      <c r="I70" s="205">
        <f>SUM(I34,I68)</f>
        <v>-318081542</v>
      </c>
      <c r="J70" s="243"/>
    </row>
    <row r="71" spans="1:10" ht="23.55" customHeight="1" thickTop="1">
      <c r="A71" s="55"/>
      <c r="B71" s="18"/>
      <c r="C71" s="102"/>
      <c r="D71" s="337"/>
      <c r="E71" s="102"/>
      <c r="F71" s="337"/>
      <c r="G71" s="102"/>
      <c r="H71" s="337"/>
      <c r="I71" s="102"/>
      <c r="J71" s="243"/>
    </row>
    <row r="72" spans="1:10" ht="23.25" customHeight="1">
      <c r="A72" s="17" t="s">
        <v>236</v>
      </c>
      <c r="B72" s="18"/>
      <c r="C72" s="337"/>
      <c r="D72" s="337"/>
      <c r="E72" s="337"/>
      <c r="F72" s="337"/>
      <c r="G72" s="337"/>
      <c r="H72" s="337"/>
      <c r="I72" s="337"/>
      <c r="J72" s="243"/>
    </row>
    <row r="73" spans="1:10" ht="23.25" customHeight="1">
      <c r="A73" s="51" t="s">
        <v>143</v>
      </c>
      <c r="B73" s="18"/>
      <c r="C73" s="227">
        <f>C75-C74</f>
        <v>-55667215</v>
      </c>
      <c r="D73" s="333"/>
      <c r="E73" s="332">
        <v>285516941</v>
      </c>
      <c r="F73" s="332"/>
      <c r="G73" s="227">
        <f>G34</f>
        <v>316004520</v>
      </c>
      <c r="H73" s="156"/>
      <c r="I73" s="332">
        <v>285516941</v>
      </c>
      <c r="J73" s="243"/>
    </row>
    <row r="74" spans="1:10" ht="23.25" customHeight="1">
      <c r="A74" s="51" t="s">
        <v>95</v>
      </c>
      <c r="B74" s="18"/>
      <c r="C74" s="212">
        <f>'SH13'!AC32</f>
        <v>13397324</v>
      </c>
      <c r="D74" s="333"/>
      <c r="E74" s="332">
        <v>6129276</v>
      </c>
      <c r="F74" s="336"/>
      <c r="G74" s="210">
        <v>0</v>
      </c>
      <c r="H74" s="156"/>
      <c r="I74" s="210">
        <v>0</v>
      </c>
      <c r="J74" s="243"/>
    </row>
    <row r="75" spans="1:10" ht="23.25" customHeight="1" thickBot="1">
      <c r="A75" s="17" t="s">
        <v>364</v>
      </c>
      <c r="B75" s="18"/>
      <c r="C75" s="71">
        <f>C34</f>
        <v>-42269891</v>
      </c>
      <c r="D75" s="4"/>
      <c r="E75" s="71">
        <f>E34</f>
        <v>291646217</v>
      </c>
      <c r="F75" s="4"/>
      <c r="G75" s="71">
        <f>SUM(G73:G74)</f>
        <v>316004520</v>
      </c>
      <c r="H75" s="4"/>
      <c r="I75" s="36">
        <f>SUM(I73:I74)</f>
        <v>285516941</v>
      </c>
      <c r="J75" s="243"/>
    </row>
    <row r="76" spans="1:10" ht="23.25" customHeight="1" thickTop="1">
      <c r="A76" s="17"/>
      <c r="B76" s="18"/>
      <c r="C76" s="177"/>
      <c r="D76" s="4"/>
      <c r="E76" s="4"/>
      <c r="F76" s="4"/>
      <c r="G76" s="4"/>
      <c r="H76" s="4"/>
      <c r="I76" s="4"/>
    </row>
    <row r="77" spans="1:10" ht="23.25" customHeight="1">
      <c r="A77" s="17" t="s">
        <v>96</v>
      </c>
      <c r="B77" s="18"/>
      <c r="C77" s="177"/>
      <c r="D77" s="4"/>
      <c r="E77" s="4"/>
      <c r="F77" s="4"/>
      <c r="G77" s="4"/>
      <c r="H77" s="4"/>
      <c r="I77" s="4"/>
    </row>
    <row r="78" spans="1:10" ht="23.25" customHeight="1">
      <c r="A78" s="51" t="s">
        <v>143</v>
      </c>
      <c r="B78" s="18"/>
      <c r="C78" s="211">
        <f>C80-C79</f>
        <v>-339051914</v>
      </c>
      <c r="D78" s="28"/>
      <c r="E78" s="211">
        <v>-318081542</v>
      </c>
      <c r="F78" s="72"/>
      <c r="G78" s="211">
        <f>G80-G79</f>
        <v>32619821</v>
      </c>
      <c r="H78" s="157"/>
      <c r="I78" s="72">
        <v>-318081542</v>
      </c>
    </row>
    <row r="79" spans="1:10" ht="23.25" customHeight="1">
      <c r="A79" s="51" t="s">
        <v>95</v>
      </c>
      <c r="B79" s="18"/>
      <c r="C79" s="110">
        <f>'SH13'!AC34</f>
        <v>14464168</v>
      </c>
      <c r="D79" s="28"/>
      <c r="E79" s="110">
        <v>6063829</v>
      </c>
      <c r="F79" s="211"/>
      <c r="G79" s="210">
        <v>0</v>
      </c>
      <c r="H79" s="108"/>
      <c r="I79" s="210">
        <v>0</v>
      </c>
    </row>
    <row r="80" spans="1:10" ht="23.25" customHeight="1" thickBot="1">
      <c r="A80" s="17" t="s">
        <v>366</v>
      </c>
      <c r="B80" s="18"/>
      <c r="C80" s="71">
        <f>C70</f>
        <v>-324587746</v>
      </c>
      <c r="D80" s="69"/>
      <c r="E80" s="71">
        <f>E70</f>
        <v>-312017713</v>
      </c>
      <c r="F80" s="69"/>
      <c r="G80" s="71">
        <f>G70</f>
        <v>32619821</v>
      </c>
      <c r="H80" s="69"/>
      <c r="I80" s="71">
        <f>I70</f>
        <v>-318081542</v>
      </c>
    </row>
    <row r="81" spans="1:9" ht="23.25" customHeight="1" thickTop="1">
      <c r="A81" s="17"/>
      <c r="B81" s="18"/>
      <c r="C81" s="69"/>
      <c r="D81" s="69"/>
      <c r="E81" s="69"/>
      <c r="F81" s="69"/>
      <c r="G81" s="69"/>
      <c r="H81" s="69"/>
      <c r="I81" s="69"/>
    </row>
    <row r="82" spans="1:9" ht="28.05" customHeight="1" thickBot="1">
      <c r="A82" s="17" t="s">
        <v>443</v>
      </c>
      <c r="B82" s="18" t="s">
        <v>378</v>
      </c>
      <c r="C82" s="38">
        <f>+C73/'BL7-9'!D79</f>
        <v>-0.10948448403044463</v>
      </c>
      <c r="D82" s="37"/>
      <c r="E82" s="38">
        <f>+E73/'BL7-9'!F79</f>
        <v>0.56154551592595214</v>
      </c>
      <c r="F82" s="37"/>
      <c r="G82" s="369">
        <f>+G75/'BL7-9'!H79+0.01</f>
        <v>0.63150750353665652</v>
      </c>
      <c r="H82" s="37"/>
      <c r="I82" s="38">
        <f>+I75/'BL7-9'!J79</f>
        <v>0.56154551592595214</v>
      </c>
    </row>
    <row r="83" spans="1:9" ht="23.25" customHeight="1" thickTop="1"/>
    <row r="84" spans="1:9" ht="23.25" customHeight="1">
      <c r="C84" s="245"/>
    </row>
  </sheetData>
  <mergeCells count="14">
    <mergeCell ref="C4:E4"/>
    <mergeCell ref="G4:I4"/>
    <mergeCell ref="C5:E5"/>
    <mergeCell ref="G5:I5"/>
    <mergeCell ref="C53:I53"/>
    <mergeCell ref="C6:E6"/>
    <mergeCell ref="G6:I6"/>
    <mergeCell ref="C50:E50"/>
    <mergeCell ref="G50:I50"/>
    <mergeCell ref="C51:E51"/>
    <mergeCell ref="G51:I51"/>
    <mergeCell ref="C8:I8"/>
    <mergeCell ref="C49:E49"/>
    <mergeCell ref="G49:I49"/>
  </mergeCells>
  <pageMargins left="0.7" right="0.7" top="0.48" bottom="0.5" header="0.5" footer="0.5"/>
  <pageSetup paperSize="9" scale="71" firstPageNumber="10" fitToHeight="0" orientation="portrait" useFirstPageNumber="1" r:id="rId1"/>
  <headerFooter alignWithMargins="0">
    <oddFooter>&amp;L หมายเหตุประกอบงบการเงินเป็นส่วนหนึ่งของงบการเงินนี้
&amp;C&amp;P</oddFooter>
  </headerFooter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CE1A4-7BDC-468E-ADC2-19564771EEF5}">
  <sheetPr>
    <tabColor rgb="FF00B0F0"/>
  </sheetPr>
  <dimension ref="B1:H18"/>
  <sheetViews>
    <sheetView zoomScale="80" zoomScaleNormal="80" workbookViewId="0">
      <selection activeCell="G13" sqref="G13"/>
    </sheetView>
  </sheetViews>
  <sheetFormatPr defaultRowHeight="21.6"/>
  <cols>
    <col min="2" max="2" width="9.625" bestFit="1" customWidth="1"/>
    <col min="3" max="3" width="15" bestFit="1" customWidth="1"/>
    <col min="4" max="4" width="15.25" bestFit="1" customWidth="1"/>
    <col min="5" max="5" width="25.5" bestFit="1" customWidth="1"/>
    <col min="6" max="6" width="10.25" customWidth="1"/>
    <col min="7" max="7" width="16" bestFit="1" customWidth="1"/>
    <col min="8" max="8" width="8.75" customWidth="1"/>
  </cols>
  <sheetData>
    <row r="1" spans="2:8">
      <c r="B1" s="376" t="s">
        <v>346</v>
      </c>
      <c r="C1" s="376"/>
      <c r="D1" s="376"/>
      <c r="E1" s="376"/>
      <c r="F1" s="376"/>
      <c r="G1" s="376"/>
      <c r="H1" s="376"/>
    </row>
    <row r="2" spans="2:8">
      <c r="E2" t="s">
        <v>340</v>
      </c>
      <c r="F2" t="s">
        <v>341</v>
      </c>
      <c r="G2" t="s">
        <v>342</v>
      </c>
    </row>
    <row r="3" spans="2:8">
      <c r="B3" s="180">
        <v>44562</v>
      </c>
      <c r="C3" t="s">
        <v>343</v>
      </c>
      <c r="D3" s="181">
        <v>462226467</v>
      </c>
      <c r="E3" s="181">
        <f>D3</f>
        <v>462226467</v>
      </c>
      <c r="F3" s="181">
        <f>B4-B3</f>
        <v>129</v>
      </c>
      <c r="G3" s="182">
        <f>E3*F3/F$5</f>
        <v>218414704.18681318</v>
      </c>
    </row>
    <row r="4" spans="2:8">
      <c r="B4" s="180">
        <v>44691</v>
      </c>
      <c r="C4" t="s">
        <v>344</v>
      </c>
      <c r="D4" s="181">
        <v>46223000</v>
      </c>
      <c r="E4" s="181">
        <f>E3+D4</f>
        <v>508449467</v>
      </c>
      <c r="F4" s="181">
        <f>B5-B4+1</f>
        <v>144</v>
      </c>
      <c r="G4" s="182">
        <f>E4*F4/F$5</f>
        <v>268193125.45054945</v>
      </c>
    </row>
    <row r="5" spans="2:8">
      <c r="B5" s="180">
        <v>44834</v>
      </c>
      <c r="C5" t="s">
        <v>345</v>
      </c>
      <c r="D5" s="181"/>
      <c r="E5" s="181">
        <f>E4+D5</f>
        <v>508449467</v>
      </c>
      <c r="F5" s="181">
        <f>SUM(F3:F4)</f>
        <v>273</v>
      </c>
      <c r="G5" s="183">
        <f>SUM(G3:G4)</f>
        <v>486607829.6373626</v>
      </c>
    </row>
    <row r="6" spans="2:8">
      <c r="B6" s="180"/>
      <c r="D6" s="184"/>
      <c r="E6" s="184"/>
      <c r="F6" s="184"/>
      <c r="G6" s="184"/>
    </row>
    <row r="7" spans="2:8" ht="22.2">
      <c r="E7" s="17" t="s">
        <v>342</v>
      </c>
      <c r="G7" s="181">
        <f>ROUND(G5/1000,0)</f>
        <v>486608</v>
      </c>
    </row>
    <row r="8" spans="2:8" ht="22.2">
      <c r="E8" s="17" t="s">
        <v>143</v>
      </c>
      <c r="G8" s="181" t="e">
        <f>#REF!</f>
        <v>#REF!</v>
      </c>
    </row>
    <row r="9" spans="2:8" ht="22.2">
      <c r="E9" s="17" t="s">
        <v>134</v>
      </c>
      <c r="G9" s="181" t="e">
        <f>G8/G7</f>
        <v>#REF!</v>
      </c>
    </row>
    <row r="10" spans="2:8">
      <c r="D10" s="182"/>
    </row>
    <row r="11" spans="2:8">
      <c r="B11" s="376" t="s">
        <v>347</v>
      </c>
      <c r="C11" s="376"/>
      <c r="D11" s="376"/>
      <c r="E11" s="376"/>
      <c r="F11" s="376"/>
      <c r="G11" s="376"/>
      <c r="H11" s="376"/>
    </row>
    <row r="12" spans="2:8">
      <c r="B12" s="180">
        <v>44743</v>
      </c>
      <c r="C12" t="s">
        <v>343</v>
      </c>
      <c r="D12" s="181">
        <v>508449467</v>
      </c>
      <c r="E12" s="181">
        <f>D12</f>
        <v>508449467</v>
      </c>
      <c r="F12" s="181">
        <f>B13-B12</f>
        <v>91</v>
      </c>
      <c r="G12" s="182">
        <f>E12*F12/F$14</f>
        <v>502922842.35869563</v>
      </c>
    </row>
    <row r="13" spans="2:8">
      <c r="B13" s="180">
        <f>B14</f>
        <v>44834</v>
      </c>
      <c r="D13" s="181"/>
      <c r="E13" s="181">
        <f>E12+D13</f>
        <v>508449467</v>
      </c>
      <c r="F13" s="181">
        <f>B14-B13+1</f>
        <v>1</v>
      </c>
      <c r="G13" s="182">
        <f>E13*F13/F$14</f>
        <v>5526624.6413043477</v>
      </c>
    </row>
    <row r="14" spans="2:8">
      <c r="B14" s="180">
        <v>44834</v>
      </c>
      <c r="C14" t="s">
        <v>345</v>
      </c>
      <c r="D14" s="181"/>
      <c r="E14" s="181">
        <f>E13+D14</f>
        <v>508449467</v>
      </c>
      <c r="F14" s="181">
        <f>SUM(F12:F13)</f>
        <v>92</v>
      </c>
      <c r="G14" s="183">
        <f>SUM(G12:G13)</f>
        <v>508449467</v>
      </c>
    </row>
    <row r="16" spans="2:8" ht="22.2">
      <c r="E16" s="17" t="s">
        <v>342</v>
      </c>
      <c r="G16" s="181">
        <f>ROUND(G14/1000,0)</f>
        <v>508449</v>
      </c>
    </row>
    <row r="17" spans="5:7" ht="22.2">
      <c r="E17" s="17" t="s">
        <v>143</v>
      </c>
      <c r="G17" s="181" t="e">
        <f>#REF!</f>
        <v>#REF!</v>
      </c>
    </row>
    <row r="18" spans="5:7" ht="22.2">
      <c r="E18" s="17" t="s">
        <v>134</v>
      </c>
      <c r="G18" s="181" t="e">
        <f>G17/G16</f>
        <v>#REF!</v>
      </c>
    </row>
  </sheetData>
  <mergeCells count="2">
    <mergeCell ref="B1:H1"/>
    <mergeCell ref="B11:H1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8F159-FF70-4D9F-B5FD-B2E080B49439}">
  <sheetPr>
    <tabColor rgb="FF002060"/>
    <pageSetUpPr fitToPage="1"/>
  </sheetPr>
  <dimension ref="A1:IZ121"/>
  <sheetViews>
    <sheetView showGridLines="0" topLeftCell="A16" zoomScale="70" zoomScaleNormal="70" zoomScaleSheetLayoutView="70" workbookViewId="0">
      <selection activeCell="AB14" sqref="AB14"/>
    </sheetView>
  </sheetViews>
  <sheetFormatPr defaultColWidth="9.125" defaultRowHeight="23.25" customHeight="1"/>
  <cols>
    <col min="1" max="1" width="54.375" customWidth="1"/>
    <col min="2" max="2" width="8.125" style="7" hidden="1" customWidth="1"/>
    <col min="3" max="3" width="7.875" style="7" hidden="1" customWidth="1"/>
    <col min="4" max="4" width="10.25" style="7" bestFit="1" customWidth="1"/>
    <col min="5" max="5" width="14.5" customWidth="1"/>
    <col min="6" max="6" width="0.875" customWidth="1"/>
    <col min="7" max="7" width="14.25" bestFit="1" customWidth="1"/>
    <col min="8" max="8" width="0.875" customWidth="1"/>
    <col min="9" max="9" width="13" bestFit="1" customWidth="1"/>
    <col min="10" max="10" width="0.875" customWidth="1"/>
    <col min="11" max="11" width="13.125" customWidth="1"/>
    <col min="12" max="12" width="0.875" customWidth="1"/>
    <col min="13" max="13" width="16.125" customWidth="1"/>
    <col min="14" max="14" width="0.875" customWidth="1"/>
    <col min="15" max="15" width="20.25" customWidth="1"/>
    <col min="16" max="16" width="0.875" customWidth="1"/>
    <col min="17" max="17" width="16.125" customWidth="1"/>
    <col min="18" max="18" width="0.875" customWidth="1"/>
    <col min="19" max="19" width="14.75" hidden="1" customWidth="1"/>
    <col min="20" max="20" width="0.875" hidden="1" customWidth="1"/>
    <col min="21" max="21" width="17.125" customWidth="1"/>
    <col min="22" max="22" width="0.875" customWidth="1"/>
    <col min="23" max="23" width="16" customWidth="1"/>
    <col min="24" max="24" width="0.875" customWidth="1"/>
    <col min="25" max="25" width="14.375" customWidth="1"/>
    <col min="26" max="26" width="0.875" customWidth="1"/>
    <col min="27" max="27" width="16.875" customWidth="1"/>
    <col min="28" max="28" width="13.125" bestFit="1" customWidth="1"/>
  </cols>
  <sheetData>
    <row r="1" spans="1:260" ht="23.25" customHeight="1">
      <c r="A1" s="14" t="s">
        <v>158</v>
      </c>
      <c r="B1" s="6"/>
      <c r="C1" s="6"/>
      <c r="D1" s="6"/>
      <c r="E1" s="1"/>
      <c r="Y1" s="377"/>
      <c r="Z1" s="377"/>
      <c r="AA1" s="377"/>
    </row>
    <row r="2" spans="1:260" ht="23.25" customHeight="1">
      <c r="A2" s="1" t="s">
        <v>402</v>
      </c>
      <c r="B2" s="6"/>
      <c r="C2" s="6"/>
      <c r="D2" s="6"/>
      <c r="E2" s="1"/>
      <c r="F2" s="1"/>
      <c r="G2" s="1"/>
      <c r="H2" s="1"/>
      <c r="Y2" s="378"/>
      <c r="Z2" s="378"/>
      <c r="AA2" s="378"/>
    </row>
    <row r="3" spans="1:260" s="2" customFormat="1" ht="23.25" customHeight="1">
      <c r="A3" s="20"/>
      <c r="B3" s="5"/>
      <c r="C3" s="5"/>
      <c r="D3" s="5"/>
      <c r="E3" s="20"/>
      <c r="F3" s="20"/>
      <c r="G3" s="20"/>
      <c r="H3" s="20"/>
      <c r="I3" s="41"/>
      <c r="J3" s="20"/>
      <c r="K3" s="1"/>
      <c r="L3" s="1"/>
      <c r="M3" s="1"/>
      <c r="N3" s="1"/>
      <c r="O3" s="103"/>
      <c r="P3" s="103"/>
      <c r="Q3" s="103"/>
      <c r="R3" s="103"/>
      <c r="S3" s="103"/>
      <c r="T3" s="103"/>
      <c r="U3" s="103"/>
      <c r="V3" s="103"/>
      <c r="W3" s="103"/>
      <c r="X3" s="20"/>
      <c r="Y3" s="20"/>
      <c r="Z3" s="20"/>
      <c r="AA3" s="20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  <c r="HU3" s="41"/>
      <c r="HV3" s="41"/>
      <c r="HW3" s="41"/>
      <c r="HX3" s="41"/>
      <c r="HY3" s="41"/>
      <c r="HZ3" s="41"/>
      <c r="IA3" s="41"/>
      <c r="IB3" s="41"/>
      <c r="IC3" s="41"/>
      <c r="ID3" s="41"/>
      <c r="IE3" s="41"/>
      <c r="IF3" s="41"/>
      <c r="IG3" s="41"/>
      <c r="IH3" s="41"/>
      <c r="II3" s="41"/>
      <c r="IJ3" s="41"/>
      <c r="IK3" s="41"/>
      <c r="IL3" s="41"/>
      <c r="IM3" s="41"/>
      <c r="IN3" s="41"/>
      <c r="IO3" s="41"/>
      <c r="IP3" s="41"/>
      <c r="IQ3" s="41"/>
      <c r="IR3" s="41"/>
      <c r="IS3" s="41"/>
      <c r="IT3" s="41"/>
      <c r="IU3" s="41"/>
      <c r="IV3" s="41"/>
      <c r="IW3" s="41"/>
      <c r="IX3" s="41"/>
      <c r="IY3" s="41"/>
      <c r="IZ3" s="41"/>
    </row>
    <row r="4" spans="1:260" s="2" customFormat="1" ht="23.25" customHeight="1">
      <c r="A4" s="20"/>
      <c r="B4" s="5"/>
      <c r="C4" s="5"/>
      <c r="D4" s="5"/>
      <c r="E4" s="371" t="s">
        <v>29</v>
      </c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1"/>
      <c r="Z4" s="371"/>
      <c r="AA4" s="37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  <c r="FF4" s="41"/>
      <c r="FG4" s="41"/>
      <c r="FH4" s="41"/>
      <c r="FI4" s="41"/>
      <c r="FJ4" s="41"/>
      <c r="FK4" s="41"/>
      <c r="FL4" s="41"/>
      <c r="FM4" s="41"/>
      <c r="FN4" s="41"/>
      <c r="FO4" s="41"/>
      <c r="FP4" s="41"/>
      <c r="FQ4" s="41"/>
      <c r="FR4" s="41"/>
      <c r="FS4" s="41"/>
      <c r="FT4" s="41"/>
      <c r="FU4" s="41"/>
      <c r="FV4" s="41"/>
      <c r="FW4" s="41"/>
      <c r="FX4" s="41"/>
      <c r="FY4" s="41"/>
      <c r="FZ4" s="41"/>
      <c r="GA4" s="41"/>
      <c r="GB4" s="41"/>
      <c r="GC4" s="41"/>
      <c r="GD4" s="41"/>
      <c r="GE4" s="41"/>
      <c r="GF4" s="41"/>
      <c r="GG4" s="41"/>
      <c r="GH4" s="41"/>
      <c r="GI4" s="41"/>
      <c r="GJ4" s="41"/>
      <c r="GK4" s="41"/>
      <c r="GL4" s="41"/>
      <c r="GM4" s="41"/>
      <c r="GN4" s="41"/>
      <c r="GO4" s="41"/>
      <c r="GP4" s="41"/>
      <c r="GQ4" s="41"/>
      <c r="GR4" s="41"/>
      <c r="GS4" s="41"/>
      <c r="GT4" s="41"/>
      <c r="GU4" s="41"/>
      <c r="GV4" s="41"/>
      <c r="GW4" s="41"/>
      <c r="GX4" s="41"/>
      <c r="GY4" s="41"/>
      <c r="GZ4" s="41"/>
      <c r="HA4" s="41"/>
      <c r="HB4" s="41"/>
      <c r="HC4" s="41"/>
      <c r="HD4" s="41"/>
      <c r="HE4" s="41"/>
      <c r="HF4" s="41"/>
      <c r="HG4" s="41"/>
      <c r="HH4" s="41"/>
      <c r="HI4" s="41"/>
      <c r="HJ4" s="41"/>
      <c r="HK4" s="41"/>
      <c r="HL4" s="41"/>
      <c r="HM4" s="41"/>
      <c r="HN4" s="41"/>
      <c r="HO4" s="41"/>
      <c r="HP4" s="41"/>
      <c r="HQ4" s="41"/>
      <c r="HR4" s="41"/>
      <c r="HS4" s="41"/>
      <c r="HT4" s="41"/>
      <c r="HU4" s="41"/>
      <c r="HV4" s="41"/>
      <c r="HW4" s="41"/>
      <c r="HX4" s="41"/>
      <c r="HY4" s="41"/>
      <c r="HZ4" s="41"/>
      <c r="IA4" s="41"/>
      <c r="IB4" s="41"/>
      <c r="IC4" s="41"/>
      <c r="ID4" s="41"/>
      <c r="IE4" s="41"/>
      <c r="IF4" s="41"/>
      <c r="IG4" s="41"/>
      <c r="IH4" s="41"/>
      <c r="II4" s="41"/>
      <c r="IJ4" s="41"/>
      <c r="IK4" s="41"/>
      <c r="IL4" s="41"/>
      <c r="IM4" s="41"/>
      <c r="IN4" s="41"/>
      <c r="IO4" s="41"/>
      <c r="IP4" s="41"/>
      <c r="IQ4" s="41"/>
      <c r="IR4" s="41"/>
      <c r="IS4" s="41"/>
      <c r="IT4" s="41"/>
      <c r="IU4" s="41"/>
      <c r="IV4" s="41"/>
      <c r="IW4" s="41"/>
      <c r="IX4" s="41"/>
      <c r="IY4" s="41"/>
      <c r="IZ4" s="41"/>
    </row>
    <row r="5" spans="1:260" s="2" customFormat="1" ht="23.25" customHeight="1">
      <c r="A5" s="20"/>
      <c r="B5" s="5"/>
      <c r="C5" s="5"/>
      <c r="D5" s="5"/>
      <c r="E5" s="20"/>
      <c r="F5" s="41"/>
      <c r="G5" s="41"/>
      <c r="H5" s="41"/>
      <c r="I5" s="41"/>
      <c r="J5" s="41"/>
      <c r="K5" s="379" t="s">
        <v>28</v>
      </c>
      <c r="L5" s="379"/>
      <c r="M5" s="379"/>
      <c r="N5"/>
      <c r="O5" s="379" t="s">
        <v>79</v>
      </c>
      <c r="P5" s="379"/>
      <c r="Q5" s="379"/>
      <c r="R5" s="379"/>
      <c r="S5" s="379"/>
      <c r="T5" s="379"/>
      <c r="U5" s="379"/>
      <c r="V5" s="246"/>
      <c r="W5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  <c r="IL5" s="41"/>
      <c r="IM5" s="41"/>
      <c r="IN5" s="41"/>
      <c r="IO5" s="41"/>
      <c r="IP5" s="41"/>
      <c r="IQ5" s="41"/>
      <c r="IR5" s="41"/>
      <c r="IS5" s="41"/>
      <c r="IT5" s="41"/>
      <c r="IU5" s="41"/>
      <c r="IV5" s="41"/>
      <c r="IW5" s="41"/>
      <c r="IX5" s="41"/>
      <c r="IY5" s="41"/>
      <c r="IZ5" s="41"/>
    </row>
    <row r="6" spans="1:260" s="2" customFormat="1" ht="23.25" customHeight="1">
      <c r="A6" s="41"/>
      <c r="B6" s="162"/>
      <c r="C6" s="162"/>
      <c r="D6" s="162"/>
      <c r="E6" s="41"/>
      <c r="F6" s="41"/>
      <c r="G6" s="41"/>
      <c r="H6" s="41"/>
      <c r="I6" s="41"/>
      <c r="J6" s="41"/>
      <c r="K6" s="41"/>
      <c r="L6" s="41"/>
      <c r="M6" s="41"/>
      <c r="N6" s="41"/>
      <c r="O6" s="41" t="s">
        <v>319</v>
      </c>
      <c r="P6" s="41"/>
      <c r="Q6" s="41" t="s">
        <v>220</v>
      </c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  <c r="IL6" s="41"/>
      <c r="IM6" s="41"/>
      <c r="IN6" s="41"/>
      <c r="IO6" s="41"/>
      <c r="IP6" s="41"/>
      <c r="IQ6" s="41"/>
      <c r="IR6" s="41"/>
      <c r="IS6" s="41"/>
      <c r="IT6" s="41"/>
      <c r="IU6" s="41"/>
      <c r="IV6" s="41"/>
      <c r="IW6" s="41"/>
      <c r="IX6" s="41"/>
      <c r="IY6" s="41"/>
      <c r="IZ6" s="41"/>
    </row>
    <row r="7" spans="1:260" s="2" customFormat="1" ht="23.25" customHeight="1">
      <c r="A7" s="41"/>
      <c r="B7" s="162"/>
      <c r="C7" s="162"/>
      <c r="D7" s="162"/>
      <c r="E7" s="41"/>
      <c r="F7" s="41"/>
      <c r="G7" s="41"/>
      <c r="H7" s="41"/>
      <c r="I7" s="41"/>
      <c r="J7" s="41"/>
      <c r="K7" s="41"/>
      <c r="L7" s="41"/>
      <c r="M7" s="41"/>
      <c r="N7" s="41"/>
      <c r="O7" s="41" t="s">
        <v>291</v>
      </c>
      <c r="P7" s="41"/>
      <c r="Q7" s="41" t="s">
        <v>303</v>
      </c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41"/>
      <c r="IA7" s="41"/>
      <c r="IB7" s="41"/>
      <c r="IC7" s="41"/>
      <c r="ID7" s="41"/>
      <c r="IE7" s="41"/>
      <c r="IF7" s="41"/>
      <c r="IG7" s="41"/>
      <c r="IH7" s="41"/>
      <c r="II7" s="41"/>
      <c r="IJ7" s="41"/>
      <c r="IK7" s="41"/>
      <c r="IL7" s="41"/>
      <c r="IM7" s="41"/>
      <c r="IN7" s="41"/>
      <c r="IO7" s="41"/>
      <c r="IP7" s="41"/>
      <c r="IQ7" s="41"/>
      <c r="IR7" s="41"/>
      <c r="IS7" s="41"/>
      <c r="IT7" s="41"/>
      <c r="IU7" s="41"/>
      <c r="IV7" s="41"/>
      <c r="IW7" s="41"/>
      <c r="IX7" s="41"/>
      <c r="IY7" s="41"/>
      <c r="IZ7" s="41"/>
    </row>
    <row r="8" spans="1:260" s="2" customFormat="1" ht="23.25" customHeight="1">
      <c r="A8" s="41"/>
      <c r="B8" s="162"/>
      <c r="C8" s="162"/>
      <c r="D8" s="162"/>
      <c r="E8" s="41"/>
      <c r="F8" s="41"/>
      <c r="G8" s="41"/>
      <c r="H8" s="41"/>
      <c r="I8" s="41"/>
      <c r="J8" s="41"/>
      <c r="K8" s="41"/>
      <c r="L8" s="41"/>
      <c r="M8" s="41"/>
      <c r="N8" s="41"/>
      <c r="O8" s="41" t="s">
        <v>289</v>
      </c>
      <c r="P8" s="41"/>
      <c r="Q8" s="41" t="s">
        <v>257</v>
      </c>
      <c r="R8" s="41"/>
      <c r="S8" s="41" t="s">
        <v>250</v>
      </c>
      <c r="T8" s="41"/>
      <c r="U8" s="41"/>
      <c r="V8" s="41"/>
      <c r="W8" s="41"/>
      <c r="X8" s="41"/>
      <c r="Y8" s="41" t="s">
        <v>23</v>
      </c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  <c r="IL8" s="41"/>
      <c r="IM8" s="41"/>
      <c r="IN8" s="41"/>
      <c r="IO8" s="41"/>
      <c r="IP8" s="41"/>
      <c r="IQ8" s="41"/>
      <c r="IR8" s="41"/>
      <c r="IS8" s="41"/>
      <c r="IT8" s="41"/>
      <c r="IU8" s="41"/>
      <c r="IV8" s="41"/>
      <c r="IW8" s="41"/>
      <c r="IX8" s="41"/>
      <c r="IY8" s="41"/>
      <c r="IZ8" s="41"/>
    </row>
    <row r="9" spans="1:260" s="2" customFormat="1" ht="23.25" customHeight="1">
      <c r="A9" s="41"/>
      <c r="B9" s="162"/>
      <c r="C9" s="162"/>
      <c r="D9" s="162"/>
      <c r="E9" s="41" t="s">
        <v>34</v>
      </c>
      <c r="F9" s="41"/>
      <c r="G9" s="41"/>
      <c r="H9" s="41"/>
      <c r="J9" s="41"/>
      <c r="K9" s="41"/>
      <c r="L9" s="41"/>
      <c r="M9" s="41"/>
      <c r="N9" s="41"/>
      <c r="O9" s="41" t="s">
        <v>290</v>
      </c>
      <c r="P9" s="41"/>
      <c r="Q9" s="41" t="s">
        <v>219</v>
      </c>
      <c r="R9" s="41"/>
      <c r="S9" s="41" t="s">
        <v>251</v>
      </c>
      <c r="T9" s="41"/>
      <c r="U9" s="41" t="s">
        <v>99</v>
      </c>
      <c r="V9" s="41"/>
      <c r="W9" s="41" t="s">
        <v>99</v>
      </c>
      <c r="X9" s="41"/>
      <c r="Y9" s="41" t="s">
        <v>69</v>
      </c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1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  <c r="FF9" s="41"/>
      <c r="FG9" s="41"/>
      <c r="FH9" s="41"/>
      <c r="FI9" s="41"/>
      <c r="FJ9" s="41"/>
      <c r="FK9" s="41"/>
      <c r="FL9" s="41"/>
      <c r="FM9" s="41"/>
      <c r="FN9" s="41"/>
      <c r="FO9" s="41"/>
      <c r="FP9" s="41"/>
      <c r="FQ9" s="41"/>
      <c r="FR9" s="41"/>
      <c r="FS9" s="41"/>
      <c r="FT9" s="41"/>
      <c r="FU9" s="41"/>
      <c r="FV9" s="41"/>
      <c r="FW9" s="41"/>
      <c r="FX9" s="41"/>
      <c r="FY9" s="41"/>
      <c r="FZ9" s="41"/>
      <c r="GA9" s="41"/>
      <c r="GB9" s="41"/>
      <c r="GC9" s="41"/>
      <c r="GD9" s="41"/>
      <c r="GE9" s="41"/>
      <c r="GF9" s="41"/>
      <c r="GG9" s="41"/>
      <c r="GH9" s="41"/>
      <c r="GI9" s="41"/>
      <c r="GJ9" s="41"/>
      <c r="GK9" s="41"/>
      <c r="GL9" s="41"/>
      <c r="GM9" s="41"/>
      <c r="GN9" s="41"/>
      <c r="GO9" s="41"/>
      <c r="GP9" s="41"/>
      <c r="GQ9" s="41"/>
      <c r="GR9" s="41"/>
      <c r="GS9" s="41"/>
      <c r="GT9" s="41"/>
      <c r="GU9" s="41"/>
      <c r="GV9" s="41"/>
      <c r="GW9" s="41"/>
      <c r="GX9" s="41"/>
      <c r="GY9" s="41"/>
      <c r="GZ9" s="41"/>
      <c r="HA9" s="41"/>
      <c r="HB9" s="41"/>
      <c r="HC9" s="41"/>
      <c r="HD9" s="41"/>
      <c r="HE9" s="41"/>
      <c r="HF9" s="41"/>
      <c r="HG9" s="41"/>
      <c r="HH9" s="41"/>
      <c r="HI9" s="41"/>
      <c r="HJ9" s="41"/>
      <c r="HK9" s="41"/>
      <c r="HL9" s="41"/>
      <c r="HM9" s="41"/>
      <c r="HN9" s="41"/>
      <c r="HO9" s="41"/>
      <c r="HP9" s="41"/>
      <c r="HQ9" s="41"/>
      <c r="HR9" s="41"/>
      <c r="HS9" s="41"/>
      <c r="HT9" s="41"/>
      <c r="HU9" s="41"/>
      <c r="HV9" s="41"/>
      <c r="HW9" s="41"/>
      <c r="HX9" s="41"/>
      <c r="HY9" s="41"/>
      <c r="HZ9" s="41"/>
      <c r="IA9" s="41"/>
      <c r="IB9" s="41"/>
      <c r="IC9" s="41"/>
      <c r="ID9" s="41"/>
      <c r="IE9" s="41"/>
      <c r="IF9" s="41"/>
      <c r="IG9" s="41"/>
      <c r="IH9" s="41"/>
      <c r="II9" s="41"/>
      <c r="IJ9" s="41"/>
      <c r="IK9" s="41"/>
      <c r="IL9" s="41"/>
      <c r="IM9" s="41"/>
      <c r="IN9" s="41"/>
      <c r="IO9" s="41"/>
      <c r="IP9" s="41"/>
      <c r="IQ9" s="41"/>
      <c r="IR9" s="41"/>
      <c r="IS9" s="41"/>
      <c r="IT9" s="41"/>
      <c r="IU9" s="41"/>
      <c r="IV9" s="41"/>
      <c r="IW9" s="41"/>
      <c r="IX9" s="41"/>
      <c r="IY9" s="41"/>
      <c r="IZ9" s="41"/>
    </row>
    <row r="10" spans="1:260" s="2" customFormat="1" ht="23.25" customHeight="1">
      <c r="A10" s="41"/>
      <c r="B10" s="162"/>
      <c r="C10" s="162"/>
      <c r="D10" s="162"/>
      <c r="E10" s="41" t="s">
        <v>37</v>
      </c>
      <c r="F10" s="41"/>
      <c r="G10" s="41" t="s">
        <v>255</v>
      </c>
      <c r="H10" s="41"/>
      <c r="I10" s="41" t="s">
        <v>256</v>
      </c>
      <c r="J10" s="41"/>
      <c r="K10" s="41" t="s">
        <v>72</v>
      </c>
      <c r="L10" s="41"/>
      <c r="M10" s="41"/>
      <c r="N10" s="41"/>
      <c r="O10" s="41" t="s">
        <v>260</v>
      </c>
      <c r="P10" s="41"/>
      <c r="Q10" s="41" t="s">
        <v>258</v>
      </c>
      <c r="R10" s="41"/>
      <c r="S10" s="41" t="s">
        <v>252</v>
      </c>
      <c r="T10" s="41"/>
      <c r="U10" s="41" t="s">
        <v>68</v>
      </c>
      <c r="V10" s="41"/>
      <c r="W10" s="41" t="s">
        <v>98</v>
      </c>
      <c r="X10" s="41"/>
      <c r="Y10" s="41" t="s">
        <v>71</v>
      </c>
      <c r="Z10" s="41"/>
      <c r="AA10" s="41" t="s">
        <v>39</v>
      </c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  <c r="IJ10" s="41"/>
      <c r="IK10" s="41"/>
      <c r="IL10" s="41"/>
      <c r="IM10" s="41"/>
      <c r="IN10" s="41"/>
      <c r="IO10" s="41"/>
      <c r="IP10" s="41"/>
      <c r="IQ10" s="41"/>
      <c r="IR10" s="41"/>
      <c r="IS10" s="41"/>
      <c r="IT10" s="41"/>
      <c r="IU10" s="41"/>
      <c r="IV10" s="41"/>
      <c r="IW10" s="41"/>
      <c r="IX10" s="41"/>
      <c r="IY10" s="41"/>
      <c r="IZ10" s="41"/>
    </row>
    <row r="11" spans="1:260" s="2" customFormat="1" ht="23.25" customHeight="1">
      <c r="A11" s="41"/>
      <c r="B11" s="162" t="s">
        <v>2</v>
      </c>
      <c r="C11" s="162" t="s">
        <v>2</v>
      </c>
      <c r="D11" s="162" t="s">
        <v>2</v>
      </c>
      <c r="E11" s="41" t="s">
        <v>38</v>
      </c>
      <c r="F11" s="41"/>
      <c r="G11" s="41" t="s">
        <v>274</v>
      </c>
      <c r="H11" s="41"/>
      <c r="I11" s="41" t="s">
        <v>216</v>
      </c>
      <c r="J11" s="41"/>
      <c r="K11" s="41" t="s">
        <v>73</v>
      </c>
      <c r="L11" s="41"/>
      <c r="M11" s="41" t="s">
        <v>31</v>
      </c>
      <c r="N11" s="41"/>
      <c r="O11" s="41" t="s">
        <v>279</v>
      </c>
      <c r="P11" s="41"/>
      <c r="Q11" s="41" t="s">
        <v>259</v>
      </c>
      <c r="R11" s="41"/>
      <c r="S11" s="41" t="s">
        <v>253</v>
      </c>
      <c r="T11" s="41"/>
      <c r="U11" s="41" t="s">
        <v>261</v>
      </c>
      <c r="V11" s="41"/>
      <c r="W11" s="41" t="s">
        <v>262</v>
      </c>
      <c r="X11" s="41"/>
      <c r="Y11" s="41" t="s">
        <v>70</v>
      </c>
      <c r="Z11" s="41"/>
      <c r="AA11" s="41" t="s">
        <v>30</v>
      </c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  <c r="IV11" s="41"/>
      <c r="IW11" s="41"/>
      <c r="IX11" s="41"/>
      <c r="IY11" s="41"/>
      <c r="IZ11" s="41"/>
    </row>
    <row r="12" spans="1:260" s="2" customFormat="1" ht="23.25" customHeight="1">
      <c r="A12" s="41"/>
      <c r="B12" s="162"/>
      <c r="C12" s="162"/>
      <c r="D12" s="162"/>
      <c r="E12" s="370" t="s">
        <v>360</v>
      </c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  <c r="IW12" s="41"/>
      <c r="IX12" s="41"/>
      <c r="IY12" s="41"/>
      <c r="IZ12" s="41"/>
    </row>
    <row r="13" spans="1:260" s="2" customFormat="1" ht="23.25" customHeight="1">
      <c r="A13" s="55" t="s">
        <v>383</v>
      </c>
      <c r="B13" s="162"/>
      <c r="C13" s="162"/>
      <c r="D13" s="162"/>
      <c r="E13" s="247"/>
      <c r="F13" s="162"/>
      <c r="G13" s="247"/>
      <c r="H13" s="162"/>
      <c r="I13" s="247"/>
      <c r="J13" s="162"/>
      <c r="K13" s="247"/>
      <c r="L13" s="162"/>
      <c r="M13" s="247"/>
      <c r="N13" s="162"/>
      <c r="O13" s="247"/>
      <c r="P13" s="162"/>
      <c r="Q13" s="247"/>
      <c r="R13" s="162"/>
      <c r="S13" s="247"/>
      <c r="T13" s="162"/>
      <c r="U13" s="247"/>
      <c r="V13" s="162"/>
      <c r="W13" s="247"/>
      <c r="X13" s="162"/>
      <c r="Y13" s="247"/>
      <c r="Z13" s="162"/>
      <c r="AA13" s="247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  <c r="IV13" s="41"/>
      <c r="IW13" s="41"/>
      <c r="IX13" s="41"/>
      <c r="IY13" s="41"/>
      <c r="IZ13" s="41"/>
    </row>
    <row r="14" spans="1:260" s="2" customFormat="1" ht="22.2">
      <c r="A14" s="55" t="s">
        <v>384</v>
      </c>
      <c r="B14" s="162"/>
      <c r="C14" s="162"/>
      <c r="D14" s="162"/>
      <c r="E14" s="142">
        <v>508448439</v>
      </c>
      <c r="F14" s="142"/>
      <c r="G14" s="142">
        <v>694968529</v>
      </c>
      <c r="H14" s="142"/>
      <c r="I14" s="142">
        <v>44033292</v>
      </c>
      <c r="J14" s="142"/>
      <c r="K14" s="142">
        <v>50844947</v>
      </c>
      <c r="L14" s="142"/>
      <c r="M14" s="142">
        <v>3063257399</v>
      </c>
      <c r="N14" s="142"/>
      <c r="O14" s="142">
        <v>58583892</v>
      </c>
      <c r="P14" s="142"/>
      <c r="Q14" s="142">
        <v>24679387</v>
      </c>
      <c r="R14" s="142"/>
      <c r="S14" s="142"/>
      <c r="T14" s="142"/>
      <c r="U14" s="207">
        <f>O14+Q14</f>
        <v>83263279</v>
      </c>
      <c r="V14" s="142"/>
      <c r="W14" s="207">
        <f>SUM(E14:M14,U14)</f>
        <v>4444815885</v>
      </c>
      <c r="X14" s="142"/>
      <c r="Y14" s="142">
        <v>20285274</v>
      </c>
      <c r="Z14" s="142"/>
      <c r="AA14" s="142">
        <f>Y14+W14</f>
        <v>4465101159</v>
      </c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  <c r="IV14" s="41"/>
      <c r="IW14" s="41"/>
      <c r="IX14" s="41"/>
      <c r="IY14" s="41"/>
      <c r="IZ14" s="41"/>
    </row>
    <row r="15" spans="1:260" s="2" customFormat="1" ht="19.95" customHeight="1">
      <c r="A15" s="55"/>
      <c r="B15" s="162"/>
      <c r="C15" s="162"/>
      <c r="D15" s="16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</row>
    <row r="16" spans="1:260" ht="22.2">
      <c r="A16" s="1" t="s">
        <v>89</v>
      </c>
      <c r="B16" s="162"/>
      <c r="C16" s="162"/>
      <c r="D16" s="162"/>
      <c r="E16" s="83"/>
      <c r="F16" s="83"/>
      <c r="G16" s="83"/>
      <c r="H16" s="83"/>
      <c r="I16" s="83"/>
      <c r="J16" s="248"/>
      <c r="K16" s="83"/>
      <c r="L16" s="248"/>
      <c r="M16" s="185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248"/>
      <c r="Y16" s="248"/>
      <c r="Z16" s="248"/>
      <c r="AA16" s="185"/>
    </row>
    <row r="17" spans="1:260" s="2" customFormat="1" ht="22.2">
      <c r="A17" s="6" t="s">
        <v>297</v>
      </c>
      <c r="B17" s="162"/>
      <c r="C17" s="162"/>
      <c r="D17" s="16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83"/>
      <c r="R17" s="83"/>
      <c r="S17" s="83"/>
      <c r="T17" s="83"/>
      <c r="U17" s="83"/>
      <c r="V17" s="83"/>
      <c r="W17" s="83"/>
      <c r="X17" s="83"/>
      <c r="Y17" s="142"/>
      <c r="Z17" s="142"/>
      <c r="AA17" s="142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</row>
    <row r="18" spans="1:260" s="2" customFormat="1" ht="22.2" hidden="1">
      <c r="A18" t="s">
        <v>328</v>
      </c>
      <c r="B18" s="162"/>
      <c r="C18" s="162"/>
      <c r="D18" s="162" t="s">
        <v>380</v>
      </c>
      <c r="E18" s="185"/>
      <c r="F18" s="142"/>
      <c r="G18" s="214"/>
      <c r="H18" s="214"/>
      <c r="I18" s="214"/>
      <c r="J18" s="214"/>
      <c r="K18" s="214"/>
      <c r="L18" s="148"/>
      <c r="M18" s="225"/>
      <c r="N18" s="83"/>
      <c r="O18" s="214"/>
      <c r="P18" s="142"/>
      <c r="Q18" s="214"/>
      <c r="R18" s="214">
        <v>0</v>
      </c>
      <c r="S18" s="214">
        <v>0</v>
      </c>
      <c r="T18" s="214">
        <v>0</v>
      </c>
      <c r="U18" s="214">
        <f>O18+Q18</f>
        <v>0</v>
      </c>
      <c r="V18" s="214">
        <v>0</v>
      </c>
      <c r="W18" s="214">
        <f>SUM(E18:M18,U18)</f>
        <v>0</v>
      </c>
      <c r="X18" s="214">
        <v>0</v>
      </c>
      <c r="Y18" s="214"/>
      <c r="Z18" s="214">
        <v>0</v>
      </c>
      <c r="AA18" s="264">
        <f>Y18+W18</f>
        <v>0</v>
      </c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  <c r="IV18" s="41"/>
      <c r="IW18" s="41"/>
      <c r="IX18" s="41"/>
      <c r="IY18" s="41"/>
      <c r="IZ18" s="41"/>
    </row>
    <row r="19" spans="1:260" s="2" customFormat="1" ht="21.6">
      <c r="A19" t="s">
        <v>280</v>
      </c>
      <c r="B19" s="162"/>
      <c r="C19" s="162"/>
      <c r="D19" s="162">
        <v>28</v>
      </c>
      <c r="E19" s="210">
        <v>0</v>
      </c>
      <c r="F19" s="214"/>
      <c r="G19" s="210">
        <v>0</v>
      </c>
      <c r="H19" s="214"/>
      <c r="I19" s="210">
        <v>0</v>
      </c>
      <c r="J19" s="214"/>
      <c r="K19" s="210">
        <v>0</v>
      </c>
      <c r="L19" s="175"/>
      <c r="M19" s="249">
        <f>'SH14'!O19</f>
        <v>-193210406</v>
      </c>
      <c r="N19" s="83"/>
      <c r="O19" s="210">
        <v>0</v>
      </c>
      <c r="P19" s="83"/>
      <c r="Q19" s="210">
        <v>0</v>
      </c>
      <c r="R19" s="214"/>
      <c r="S19" s="210">
        <v>0</v>
      </c>
      <c r="T19" s="214"/>
      <c r="U19" s="210">
        <f>O19+Q19</f>
        <v>0</v>
      </c>
      <c r="V19" s="83"/>
      <c r="W19" s="212">
        <f>SUM(E19:M19,U19)</f>
        <v>-193210406</v>
      </c>
      <c r="X19" s="248"/>
      <c r="Y19" s="212">
        <v>-19</v>
      </c>
      <c r="Z19" s="140"/>
      <c r="AA19" s="213">
        <f>W19+Y19</f>
        <v>-193210425</v>
      </c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  <c r="EZ19" s="41"/>
      <c r="FA19" s="41"/>
      <c r="FB19" s="41"/>
      <c r="FC19" s="41"/>
      <c r="FD19" s="41"/>
      <c r="FE19" s="41"/>
      <c r="FF19" s="41"/>
      <c r="FG19" s="41"/>
      <c r="FH19" s="41"/>
      <c r="FI19" s="41"/>
      <c r="FJ19" s="41"/>
      <c r="FK19" s="41"/>
      <c r="FL19" s="41"/>
      <c r="FM19" s="41"/>
      <c r="FN19" s="41"/>
      <c r="FO19" s="41"/>
      <c r="FP19" s="41"/>
      <c r="FQ19" s="41"/>
      <c r="FR19" s="41"/>
      <c r="FS19" s="41"/>
      <c r="FT19" s="41"/>
      <c r="FU19" s="41"/>
      <c r="FV19" s="41"/>
      <c r="FW19" s="41"/>
      <c r="FX19" s="41"/>
      <c r="FY19" s="41"/>
      <c r="FZ19" s="41"/>
      <c r="GA19" s="41"/>
      <c r="GB19" s="41"/>
      <c r="GC19" s="41"/>
      <c r="GD19" s="41"/>
      <c r="GE19" s="41"/>
      <c r="GF19" s="41"/>
      <c r="GG19" s="41"/>
      <c r="GH19" s="41"/>
      <c r="GI19" s="41"/>
      <c r="GJ19" s="41"/>
      <c r="GK19" s="41"/>
      <c r="GL19" s="41"/>
      <c r="GM19" s="41"/>
      <c r="GN19" s="41"/>
      <c r="GO19" s="41"/>
      <c r="GP19" s="41"/>
      <c r="GQ19" s="41"/>
      <c r="GR19" s="41"/>
      <c r="GS19" s="41"/>
      <c r="GT19" s="41"/>
      <c r="GU19" s="41"/>
      <c r="GV19" s="41"/>
      <c r="GW19" s="41"/>
      <c r="GX19" s="41"/>
      <c r="GY19" s="41"/>
      <c r="GZ19" s="41"/>
      <c r="HA19" s="41"/>
      <c r="HB19" s="41"/>
      <c r="HC19" s="41"/>
      <c r="HD19" s="41"/>
      <c r="HE19" s="41"/>
      <c r="HF19" s="41"/>
      <c r="HG19" s="41"/>
      <c r="HH19" s="41"/>
      <c r="HI19" s="41"/>
      <c r="HJ19" s="41"/>
      <c r="HK19" s="41"/>
      <c r="HL19" s="41"/>
      <c r="HM19" s="41"/>
      <c r="HN19" s="41"/>
      <c r="HO19" s="41"/>
      <c r="HP19" s="41"/>
      <c r="HQ19" s="41"/>
      <c r="HR19" s="41"/>
      <c r="HS19" s="41"/>
      <c r="HT19" s="41"/>
      <c r="HU19" s="41"/>
      <c r="HV19" s="41"/>
      <c r="HW19" s="41"/>
      <c r="HX19" s="41"/>
      <c r="HY19" s="41"/>
      <c r="HZ19" s="41"/>
      <c r="IA19" s="41"/>
      <c r="IB19" s="41"/>
      <c r="IC19" s="41"/>
      <c r="ID19" s="41"/>
      <c r="IE19" s="41"/>
      <c r="IF19" s="41"/>
      <c r="IG19" s="41"/>
      <c r="IH19" s="41"/>
      <c r="II19" s="41"/>
      <c r="IJ19" s="41"/>
      <c r="IK19" s="41"/>
      <c r="IL19" s="41"/>
      <c r="IM19" s="41"/>
      <c r="IN19" s="41"/>
      <c r="IO19" s="41"/>
      <c r="IP19" s="41"/>
      <c r="IQ19" s="41"/>
      <c r="IR19" s="41"/>
      <c r="IS19" s="41"/>
      <c r="IT19" s="41"/>
      <c r="IU19" s="41"/>
      <c r="IV19" s="41"/>
      <c r="IW19" s="41"/>
      <c r="IX19" s="41"/>
      <c r="IY19" s="41"/>
      <c r="IZ19" s="41"/>
    </row>
    <row r="20" spans="1:260" s="2" customFormat="1" ht="22.2" hidden="1">
      <c r="A20" s="6" t="s">
        <v>353</v>
      </c>
      <c r="B20" s="162"/>
      <c r="C20" s="162"/>
      <c r="D20" s="162"/>
      <c r="E20" s="250">
        <f>SUM(E18:E19)</f>
        <v>0</v>
      </c>
      <c r="F20" s="47"/>
      <c r="G20" s="250">
        <f>SUM(G18:G19)</f>
        <v>0</v>
      </c>
      <c r="H20" s="47"/>
      <c r="I20" s="250">
        <f>SUM(I18:I19)</f>
        <v>0</v>
      </c>
      <c r="J20" s="47"/>
      <c r="K20" s="250">
        <f>SUM(K18:K19)</f>
        <v>0</v>
      </c>
      <c r="L20" s="47"/>
      <c r="M20" s="250">
        <f>SUM(M18:M19)</f>
        <v>-193210406</v>
      </c>
      <c r="N20" s="47"/>
      <c r="O20" s="250">
        <f>SUM(O18:O19)</f>
        <v>0</v>
      </c>
      <c r="P20" s="173"/>
      <c r="Q20" s="250">
        <f>SUM(Q18:Q19)</f>
        <v>0</v>
      </c>
      <c r="R20" s="251"/>
      <c r="S20" s="252"/>
      <c r="T20" s="251"/>
      <c r="U20" s="250">
        <f>SUM(U18:U19)</f>
        <v>0</v>
      </c>
      <c r="V20" s="251"/>
      <c r="W20" s="250">
        <f>SUM(W18:W19)</f>
        <v>-193210406</v>
      </c>
      <c r="X20" s="47"/>
      <c r="Y20" s="250">
        <f>SUM(Y18:Y19)</f>
        <v>-19</v>
      </c>
      <c r="Z20" s="253"/>
      <c r="AA20" s="250">
        <f>SUM(AA18:AA19)</f>
        <v>-193210425</v>
      </c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  <c r="HL20" s="41"/>
      <c r="HM20" s="41"/>
      <c r="HN20" s="41"/>
      <c r="HO20" s="41"/>
      <c r="HP20" s="41"/>
      <c r="HQ20" s="41"/>
      <c r="HR20" s="41"/>
      <c r="HS20" s="41"/>
      <c r="HT20" s="41"/>
      <c r="HU20" s="41"/>
      <c r="HV20" s="41"/>
      <c r="HW20" s="41"/>
      <c r="HX20" s="41"/>
      <c r="HY20" s="41"/>
      <c r="HZ20" s="41"/>
      <c r="IA20" s="41"/>
      <c r="IB20" s="41"/>
      <c r="IC20" s="41"/>
      <c r="ID20" s="41"/>
      <c r="IE20" s="41"/>
      <c r="IF20" s="41"/>
      <c r="IG20" s="41"/>
      <c r="IH20" s="41"/>
      <c r="II20" s="41"/>
      <c r="IJ20" s="41"/>
      <c r="IK20" s="41"/>
      <c r="IL20" s="41"/>
      <c r="IM20" s="41"/>
      <c r="IN20" s="41"/>
      <c r="IO20" s="41"/>
      <c r="IP20" s="41"/>
      <c r="IQ20" s="41"/>
      <c r="IR20" s="41"/>
      <c r="IS20" s="41"/>
      <c r="IT20" s="41"/>
      <c r="IU20" s="41"/>
      <c r="IV20" s="41"/>
      <c r="IW20" s="41"/>
      <c r="IX20" s="41"/>
      <c r="IY20" s="41"/>
      <c r="IZ20" s="41"/>
    </row>
    <row r="21" spans="1:260" ht="22.2" hidden="1">
      <c r="A21" s="6" t="s">
        <v>80</v>
      </c>
      <c r="B21" s="162"/>
      <c r="C21" s="162"/>
      <c r="D21" s="162"/>
      <c r="E21" s="83"/>
      <c r="F21" s="83"/>
      <c r="G21" s="83"/>
      <c r="H21" s="83"/>
      <c r="I21" s="139"/>
      <c r="J21" s="248"/>
      <c r="K21" s="139"/>
      <c r="L21" s="248"/>
      <c r="M21" s="139"/>
      <c r="N21" s="83"/>
      <c r="O21" s="171"/>
      <c r="P21" s="171"/>
      <c r="Q21" s="171"/>
      <c r="R21" s="83"/>
      <c r="S21" s="83"/>
      <c r="T21" s="83"/>
      <c r="U21" s="83"/>
      <c r="V21" s="83"/>
      <c r="W21" s="83"/>
      <c r="X21" s="248"/>
      <c r="Y21" s="154"/>
      <c r="Z21" s="248"/>
      <c r="AA21" s="185"/>
    </row>
    <row r="22" spans="1:260" ht="21.6" hidden="1">
      <c r="A22" t="s">
        <v>138</v>
      </c>
      <c r="B22" s="162">
        <v>7</v>
      </c>
      <c r="C22" s="162"/>
      <c r="D22" s="162"/>
      <c r="E22" s="83" t="s">
        <v>22</v>
      </c>
      <c r="F22" s="83"/>
      <c r="G22" s="83"/>
      <c r="H22" s="83"/>
      <c r="I22" s="171" t="s">
        <v>22</v>
      </c>
      <c r="J22" s="83"/>
      <c r="K22" s="171" t="s">
        <v>22</v>
      </c>
      <c r="L22" s="83"/>
      <c r="M22" s="171" t="s">
        <v>22</v>
      </c>
      <c r="N22" s="248"/>
      <c r="O22" s="172" t="s">
        <v>22</v>
      </c>
      <c r="P22" s="172"/>
      <c r="Q22" s="172" t="s">
        <v>22</v>
      </c>
      <c r="R22" s="254"/>
      <c r="S22" s="254"/>
      <c r="T22" s="254"/>
      <c r="U22" s="254"/>
      <c r="V22" s="254"/>
      <c r="W22" s="254" t="s">
        <v>22</v>
      </c>
      <c r="X22" s="248"/>
      <c r="Y22" s="255"/>
      <c r="Z22" s="248"/>
      <c r="AA22" s="185">
        <v>0</v>
      </c>
    </row>
    <row r="23" spans="1:260" ht="21.75" hidden="1" customHeight="1">
      <c r="A23" t="s">
        <v>239</v>
      </c>
      <c r="B23" s="162"/>
      <c r="C23" s="162"/>
      <c r="D23" s="162"/>
      <c r="E23" s="83"/>
      <c r="F23" s="83"/>
      <c r="G23" s="83"/>
      <c r="H23" s="83"/>
      <c r="I23" s="171"/>
      <c r="J23" s="83"/>
      <c r="K23" s="171"/>
      <c r="L23" s="83"/>
      <c r="M23" s="171"/>
      <c r="N23" s="248"/>
      <c r="O23" s="172"/>
      <c r="P23" s="172"/>
      <c r="Q23" s="172"/>
      <c r="R23" s="254"/>
      <c r="S23" s="254"/>
      <c r="T23" s="254"/>
      <c r="U23" s="254"/>
      <c r="V23" s="254"/>
      <c r="W23" s="254"/>
      <c r="X23" s="248"/>
      <c r="Y23" s="255"/>
      <c r="Z23" s="248"/>
      <c r="AA23" s="185"/>
    </row>
    <row r="24" spans="1:260" ht="21.6" hidden="1">
      <c r="A24" s="256" t="s">
        <v>294</v>
      </c>
      <c r="B24" s="162">
        <v>7</v>
      </c>
      <c r="C24" s="162"/>
      <c r="D24" s="162"/>
      <c r="E24" s="214"/>
      <c r="F24" s="214"/>
      <c r="G24" s="214"/>
      <c r="H24" s="214">
        <v>0</v>
      </c>
      <c r="I24" s="214"/>
      <c r="J24" s="214"/>
      <c r="K24" s="214"/>
      <c r="L24" s="175"/>
      <c r="M24" s="214"/>
      <c r="N24" s="83"/>
      <c r="O24" s="214"/>
      <c r="P24" s="83"/>
      <c r="Q24" s="214"/>
      <c r="R24" s="214"/>
      <c r="S24" s="225"/>
      <c r="T24" s="214"/>
      <c r="U24" s="210">
        <f>O24+Q24</f>
        <v>0</v>
      </c>
      <c r="V24" s="83"/>
      <c r="W24" s="210">
        <f>SUM(E24:M24,U24)</f>
        <v>0</v>
      </c>
      <c r="X24" s="248"/>
      <c r="Y24" s="225"/>
      <c r="Z24" s="140"/>
      <c r="AA24" s="149">
        <f>W24+Y24</f>
        <v>0</v>
      </c>
    </row>
    <row r="25" spans="1:260" ht="23.25" hidden="1" customHeight="1">
      <c r="A25" t="s">
        <v>81</v>
      </c>
      <c r="B25" s="162">
        <v>3</v>
      </c>
      <c r="C25" s="162"/>
      <c r="D25" s="162"/>
      <c r="E25" s="210">
        <v>0</v>
      </c>
      <c r="F25" s="83"/>
      <c r="G25" s="214">
        <v>0</v>
      </c>
      <c r="H25" s="83"/>
      <c r="I25" s="214">
        <v>0</v>
      </c>
      <c r="J25" s="83"/>
      <c r="K25" s="214">
        <v>0</v>
      </c>
      <c r="L25" s="83"/>
      <c r="M25" s="214">
        <v>0</v>
      </c>
      <c r="N25" s="83"/>
      <c r="O25" s="214">
        <v>0</v>
      </c>
      <c r="P25" s="171"/>
      <c r="Q25" s="214">
        <v>0</v>
      </c>
      <c r="R25" s="83"/>
      <c r="S25" s="210">
        <v>0</v>
      </c>
      <c r="T25" s="214"/>
      <c r="U25" s="214">
        <v>0</v>
      </c>
      <c r="V25" s="214"/>
      <c r="W25" s="214">
        <v>0</v>
      </c>
      <c r="X25" s="83"/>
      <c r="Y25" s="213"/>
      <c r="Z25" s="248"/>
      <c r="AA25" s="225">
        <f>W25+Y25</f>
        <v>0</v>
      </c>
    </row>
    <row r="26" spans="1:260" ht="23.25" hidden="1" customHeight="1">
      <c r="A26" s="6" t="s">
        <v>82</v>
      </c>
      <c r="B26" s="162"/>
      <c r="C26" s="162"/>
      <c r="D26" s="162"/>
      <c r="E26" s="257">
        <f>E24+E25</f>
        <v>0</v>
      </c>
      <c r="F26" s="47"/>
      <c r="G26" s="257">
        <f>G24+G25</f>
        <v>0</v>
      </c>
      <c r="H26" s="47"/>
      <c r="I26" s="257">
        <f>I24+I25</f>
        <v>0</v>
      </c>
      <c r="J26" s="47"/>
      <c r="K26" s="257">
        <f>K24+K25</f>
        <v>0</v>
      </c>
      <c r="L26" s="47"/>
      <c r="M26" s="257">
        <f>M24+M25</f>
        <v>0</v>
      </c>
      <c r="N26" s="47"/>
      <c r="O26" s="257">
        <f>O24+O25</f>
        <v>0</v>
      </c>
      <c r="P26" s="173"/>
      <c r="Q26" s="257">
        <f>Q24+Q25</f>
        <v>0</v>
      </c>
      <c r="R26" s="251"/>
      <c r="S26" s="252">
        <f>S24+S25</f>
        <v>0</v>
      </c>
      <c r="T26" s="251"/>
      <c r="U26" s="257">
        <f>U24+U25</f>
        <v>0</v>
      </c>
      <c r="V26" s="251"/>
      <c r="W26" s="257">
        <f>W24+W25</f>
        <v>0</v>
      </c>
      <c r="X26" s="47"/>
      <c r="Y26" s="265">
        <f>Y24+Y25</f>
        <v>0</v>
      </c>
      <c r="Z26" s="253"/>
      <c r="AA26" s="265">
        <f>AA24+AA25</f>
        <v>0</v>
      </c>
    </row>
    <row r="27" spans="1:260" ht="18" hidden="1" customHeight="1">
      <c r="A27" s="6"/>
      <c r="B27" s="162"/>
      <c r="C27" s="162"/>
      <c r="D27" s="162"/>
      <c r="E27" s="251"/>
      <c r="F27" s="47"/>
      <c r="G27" s="47"/>
      <c r="H27" s="47"/>
      <c r="I27" s="173"/>
      <c r="J27" s="47"/>
      <c r="K27" s="173"/>
      <c r="L27" s="47"/>
      <c r="M27" s="173"/>
      <c r="N27" s="47"/>
      <c r="O27" s="173"/>
      <c r="P27" s="173"/>
      <c r="Q27" s="173"/>
      <c r="R27" s="251"/>
      <c r="S27" s="251"/>
      <c r="T27" s="251"/>
      <c r="U27" s="251"/>
      <c r="V27" s="251"/>
      <c r="W27" s="251"/>
      <c r="X27" s="47"/>
      <c r="Y27" s="102"/>
      <c r="Z27" s="253"/>
      <c r="AA27" s="142"/>
    </row>
    <row r="28" spans="1:260" ht="23.25" customHeight="1">
      <c r="A28" s="1" t="s">
        <v>90</v>
      </c>
      <c r="B28" s="162"/>
      <c r="C28" s="162"/>
      <c r="D28" s="162"/>
      <c r="E28" s="151">
        <f>SUM(E18,E19,E26)</f>
        <v>0</v>
      </c>
      <c r="F28" s="48"/>
      <c r="G28" s="151">
        <f>SUM(G18,G19,G26)</f>
        <v>0</v>
      </c>
      <c r="H28" s="48"/>
      <c r="I28" s="151">
        <f>SUM(I18,I19)</f>
        <v>0</v>
      </c>
      <c r="J28" s="48"/>
      <c r="K28" s="151">
        <f>SUM(K18,K19,K26)</f>
        <v>0</v>
      </c>
      <c r="L28" s="48"/>
      <c r="M28" s="151">
        <f>SUM(M18,M19,M26)</f>
        <v>-193210406</v>
      </c>
      <c r="N28" s="48"/>
      <c r="O28" s="151">
        <f>SUM(O18,O19,O26)</f>
        <v>0</v>
      </c>
      <c r="P28" s="152"/>
      <c r="Q28" s="151">
        <f>SUM(Q18,Q19,Q26)</f>
        <v>0</v>
      </c>
      <c r="R28" s="48"/>
      <c r="S28" s="151">
        <f>SUM(S18,S19)</f>
        <v>0</v>
      </c>
      <c r="T28" s="48"/>
      <c r="U28" s="151">
        <f>SUM(U18,U19,U26)</f>
        <v>0</v>
      </c>
      <c r="V28" s="48"/>
      <c r="W28" s="151">
        <f>SUM(W18,W19,W26)</f>
        <v>-193210406</v>
      </c>
      <c r="X28" s="48"/>
      <c r="Y28" s="280">
        <f>SUM(Y18,Y19,Y26)</f>
        <v>-19</v>
      </c>
      <c r="Z28" s="177"/>
      <c r="AA28" s="280">
        <f>SUM(AA18,AA19,AA26)</f>
        <v>-193210425</v>
      </c>
    </row>
    <row r="29" spans="1:260" s="1" customFormat="1" ht="19.95" customHeight="1">
      <c r="B29" s="162"/>
      <c r="C29" s="162"/>
      <c r="D29" s="162"/>
      <c r="E29" s="207"/>
      <c r="F29" s="47"/>
      <c r="G29" s="47"/>
      <c r="H29" s="47"/>
      <c r="I29" s="207"/>
      <c r="J29" s="47"/>
      <c r="K29" s="207"/>
      <c r="L29" s="47"/>
      <c r="M29" s="20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104"/>
      <c r="Z29" s="142"/>
      <c r="AA29" s="104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</row>
    <row r="30" spans="1:260" ht="23.25" customHeight="1">
      <c r="A30" s="1" t="s">
        <v>373</v>
      </c>
      <c r="B30" s="5"/>
      <c r="C30" s="5"/>
      <c r="D30" s="5"/>
      <c r="E30" s="47"/>
      <c r="F30" s="47"/>
      <c r="G30" s="47"/>
      <c r="H30" s="47"/>
      <c r="I30" s="47"/>
      <c r="J30" s="253"/>
      <c r="K30" s="47"/>
      <c r="L30" s="253"/>
      <c r="M30" s="142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253"/>
      <c r="Y30" s="253"/>
      <c r="Z30" s="253"/>
      <c r="AA30" s="142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</row>
    <row r="31" spans="1:260" ht="23.25" customHeight="1">
      <c r="A31" t="s">
        <v>74</v>
      </c>
      <c r="B31" s="162"/>
      <c r="C31" s="162"/>
      <c r="D31" s="162"/>
      <c r="E31" s="214">
        <v>0</v>
      </c>
      <c r="F31" s="214"/>
      <c r="G31" s="214">
        <v>0</v>
      </c>
      <c r="H31" s="214"/>
      <c r="I31" s="214">
        <v>0</v>
      </c>
      <c r="J31" s="214"/>
      <c r="K31" s="214">
        <v>0</v>
      </c>
      <c r="L31" s="175"/>
      <c r="M31" s="273">
        <f>'PL10-11'!E73</f>
        <v>285516941</v>
      </c>
      <c r="N31" s="273"/>
      <c r="O31" s="214">
        <v>0</v>
      </c>
      <c r="P31" s="273"/>
      <c r="Q31" s="214">
        <v>0</v>
      </c>
      <c r="R31" s="275"/>
      <c r="S31" s="274">
        <v>0</v>
      </c>
      <c r="T31" s="275"/>
      <c r="U31" s="214">
        <f>O31+Q31</f>
        <v>0</v>
      </c>
      <c r="V31" s="273"/>
      <c r="W31" s="274">
        <f>SUM(E31:M31,U31)</f>
        <v>285516941</v>
      </c>
      <c r="X31" s="273"/>
      <c r="Y31" s="274">
        <f>'PL10-11'!E74</f>
        <v>6129276</v>
      </c>
      <c r="Z31" s="274"/>
      <c r="AA31" s="274">
        <f>W31+Y31</f>
        <v>291646217</v>
      </c>
      <c r="AB31" s="248"/>
    </row>
    <row r="32" spans="1:260" s="1" customFormat="1" ht="23.25" customHeight="1">
      <c r="A32" t="s">
        <v>75</v>
      </c>
      <c r="B32" s="162"/>
      <c r="C32" s="162"/>
      <c r="D32" s="162"/>
      <c r="E32" s="210">
        <v>0</v>
      </c>
      <c r="F32" s="214"/>
      <c r="G32" s="210">
        <v>0</v>
      </c>
      <c r="H32" s="214"/>
      <c r="I32" s="210">
        <v>0</v>
      </c>
      <c r="J32" s="214"/>
      <c r="K32" s="210">
        <v>0</v>
      </c>
      <c r="L32" s="175"/>
      <c r="M32" s="210">
        <v>0</v>
      </c>
      <c r="N32" s="273"/>
      <c r="O32" s="273">
        <f>'PL10-11'!E56+'PL10-11'!E64-Y32</f>
        <v>-598658542</v>
      </c>
      <c r="P32" s="273"/>
      <c r="Q32" s="276">
        <f>'PL10-11'!E60+'PL10-11'!E40-M32</f>
        <v>-4939941</v>
      </c>
      <c r="R32" s="273"/>
      <c r="S32" s="276">
        <v>0</v>
      </c>
      <c r="T32" s="273"/>
      <c r="U32" s="276">
        <f>O32+Q32</f>
        <v>-603598483</v>
      </c>
      <c r="V32" s="273"/>
      <c r="W32" s="276">
        <f>SUM(E32:M32,U32)</f>
        <v>-603598483</v>
      </c>
      <c r="X32" s="273"/>
      <c r="Y32" s="274">
        <f>'PL10-11'!E79-Y31</f>
        <v>-65447</v>
      </c>
      <c r="Z32" s="274"/>
      <c r="AA32" s="274">
        <f>W32+Y32</f>
        <v>-603663930</v>
      </c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</row>
    <row r="33" spans="1:260" ht="24" customHeight="1">
      <c r="A33" s="1" t="s">
        <v>366</v>
      </c>
      <c r="B33" s="5"/>
      <c r="C33" s="5"/>
      <c r="D33" s="5"/>
      <c r="E33" s="258">
        <f>SUM(E31:E32)</f>
        <v>0</v>
      </c>
      <c r="F33" s="219"/>
      <c r="G33" s="258">
        <f>SUM(G31:G32)</f>
        <v>0</v>
      </c>
      <c r="H33" s="219"/>
      <c r="I33" s="258">
        <f>SUM(I31:I32)</f>
        <v>0</v>
      </c>
      <c r="J33" s="219"/>
      <c r="K33" s="258">
        <f>SUM(K31:K32)</f>
        <v>0</v>
      </c>
      <c r="L33" s="224"/>
      <c r="M33" s="277">
        <f>SUM(M31:M32)</f>
        <v>285516941</v>
      </c>
      <c r="N33" s="268"/>
      <c r="O33" s="259">
        <f>SUM(O31:O32)</f>
        <v>-598658542</v>
      </c>
      <c r="P33" s="278"/>
      <c r="Q33" s="259">
        <f>SUM(Q31:Q32)</f>
        <v>-4939941</v>
      </c>
      <c r="R33" s="278"/>
      <c r="S33" s="259">
        <f>SUM(S31:S32)</f>
        <v>0</v>
      </c>
      <c r="T33" s="278"/>
      <c r="U33" s="259">
        <f>SUM(U31:U32)</f>
        <v>-603598483</v>
      </c>
      <c r="V33" s="278"/>
      <c r="W33" s="259">
        <f>SUM(W31:W32)</f>
        <v>-318081542</v>
      </c>
      <c r="X33" s="279"/>
      <c r="Y33" s="259">
        <f>SUM(Y31:Y32)</f>
        <v>6063829</v>
      </c>
      <c r="Z33" s="141"/>
      <c r="AA33" s="259">
        <f>SUM(AA31:AA32)</f>
        <v>-312017713</v>
      </c>
      <c r="AB33" s="253">
        <f>AA33-'PL10-11'!E70</f>
        <v>0</v>
      </c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</row>
    <row r="34" spans="1:260" ht="6" customHeight="1">
      <c r="A34" s="1"/>
      <c r="B34" s="5"/>
      <c r="C34" s="5"/>
      <c r="D34" s="5"/>
      <c r="E34" s="80"/>
      <c r="F34" s="219"/>
      <c r="G34" s="80"/>
      <c r="H34" s="219"/>
      <c r="I34" s="80"/>
      <c r="J34" s="219"/>
      <c r="K34" s="80"/>
      <c r="L34" s="224"/>
      <c r="M34" s="80"/>
      <c r="N34" s="268"/>
      <c r="O34" s="80"/>
      <c r="P34" s="219"/>
      <c r="Q34" s="80"/>
      <c r="R34" s="219"/>
      <c r="S34" s="80"/>
      <c r="T34" s="219"/>
      <c r="U34" s="80"/>
      <c r="V34" s="219"/>
      <c r="W34" s="80"/>
      <c r="X34" s="269"/>
      <c r="Y34" s="80"/>
      <c r="Z34" s="224"/>
      <c r="AA34" s="80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</row>
    <row r="35" spans="1:260" ht="22.05" hidden="1" customHeight="1">
      <c r="A35" t="s">
        <v>352</v>
      </c>
      <c r="B35" s="5"/>
      <c r="C35" s="5"/>
      <c r="D35" s="5"/>
      <c r="E35" s="175"/>
      <c r="F35" s="214"/>
      <c r="G35" s="175"/>
      <c r="H35" s="214"/>
      <c r="I35" s="175"/>
      <c r="J35" s="214"/>
      <c r="K35" s="175"/>
      <c r="L35" s="175"/>
      <c r="M35" s="175"/>
      <c r="N35" s="266"/>
      <c r="O35" s="214"/>
      <c r="P35" s="266"/>
      <c r="Q35" s="214"/>
      <c r="R35" s="145"/>
      <c r="S35" s="214">
        <v>0</v>
      </c>
      <c r="T35" s="145"/>
      <c r="U35" s="214">
        <f>O35+Q35</f>
        <v>0</v>
      </c>
      <c r="V35" s="267"/>
      <c r="W35" s="214">
        <f>SUM(E35:M35,U35)</f>
        <v>0</v>
      </c>
      <c r="X35" s="267"/>
      <c r="Y35" s="214"/>
      <c r="Z35" s="175"/>
      <c r="AA35" s="217">
        <f>W35+Y35</f>
        <v>0</v>
      </c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</row>
    <row r="36" spans="1:260" ht="24" customHeight="1">
      <c r="A36" t="s">
        <v>304</v>
      </c>
      <c r="B36" s="162"/>
      <c r="C36" s="162"/>
      <c r="D36" s="162"/>
      <c r="E36" s="89">
        <v>0</v>
      </c>
      <c r="F36" s="233"/>
      <c r="G36" s="89">
        <v>0</v>
      </c>
      <c r="H36" s="233"/>
      <c r="I36" s="89">
        <v>0</v>
      </c>
      <c r="J36" s="233"/>
      <c r="K36" s="89">
        <v>0</v>
      </c>
      <c r="L36" s="89"/>
      <c r="M36" s="273">
        <v>950004</v>
      </c>
      <c r="N36" s="273"/>
      <c r="O36" s="214">
        <v>0</v>
      </c>
      <c r="P36" s="273"/>
      <c r="Q36" s="214">
        <v>0</v>
      </c>
      <c r="R36" s="273"/>
      <c r="S36" s="273">
        <v>0</v>
      </c>
      <c r="T36" s="273"/>
      <c r="U36" s="281">
        <f>-M36</f>
        <v>-950004</v>
      </c>
      <c r="V36" s="273"/>
      <c r="W36" s="214">
        <v>0</v>
      </c>
      <c r="X36" s="273"/>
      <c r="Y36" s="214">
        <v>0</v>
      </c>
      <c r="Z36" s="273"/>
      <c r="AA36" s="272">
        <f>W36+Y36</f>
        <v>0</v>
      </c>
    </row>
    <row r="37" spans="1:260" s="8" customFormat="1" ht="24" hidden="1" customHeight="1">
      <c r="A37" t="s">
        <v>375</v>
      </c>
      <c r="B37" s="162"/>
      <c r="C37" s="162"/>
      <c r="D37" s="162"/>
      <c r="E37" s="89"/>
      <c r="F37" s="233"/>
      <c r="G37" s="89"/>
      <c r="H37" s="233"/>
      <c r="I37" s="89"/>
      <c r="J37" s="233"/>
      <c r="K37" s="244"/>
      <c r="L37" s="89"/>
      <c r="M37" s="217"/>
      <c r="N37" s="266"/>
      <c r="O37" s="89"/>
      <c r="P37" s="233"/>
      <c r="Q37" s="214"/>
      <c r="R37" s="233"/>
      <c r="S37" s="187"/>
      <c r="T37" s="233"/>
      <c r="U37" s="214">
        <f>O37+Q37</f>
        <v>0</v>
      </c>
      <c r="V37" s="233"/>
      <c r="W37" s="214">
        <f>SUM(E37:M37,U37)</f>
        <v>0</v>
      </c>
      <c r="X37" s="267"/>
      <c r="Y37" s="89"/>
      <c r="Z37" s="89"/>
      <c r="AA37" s="214">
        <f>W37+Y37</f>
        <v>0</v>
      </c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</row>
    <row r="38" spans="1:260" ht="23.25" customHeight="1" thickBot="1">
      <c r="A38" s="106" t="s">
        <v>385</v>
      </c>
      <c r="B38" s="107"/>
      <c r="C38" s="107"/>
      <c r="D38" s="107"/>
      <c r="E38" s="270">
        <f>E14+E28+E33+E35+E36+E37</f>
        <v>508448439</v>
      </c>
      <c r="F38" s="142"/>
      <c r="G38" s="270">
        <f>G14+G28+G33+G35+G36+G37</f>
        <v>694968529</v>
      </c>
      <c r="H38" s="142"/>
      <c r="I38" s="270">
        <f>I14+I28+I33+I35+I36+I37</f>
        <v>44033292</v>
      </c>
      <c r="J38" s="142"/>
      <c r="K38" s="270">
        <f>K14+K28+K33+K35+K36+K37</f>
        <v>50844947</v>
      </c>
      <c r="L38" s="142"/>
      <c r="M38" s="270">
        <f>M14+M28+M33+M35+M36+M37</f>
        <v>3156513938</v>
      </c>
      <c r="N38" s="142"/>
      <c r="O38" s="270">
        <f>O14+O28+O33+O35+O36+O37</f>
        <v>-540074650</v>
      </c>
      <c r="P38" s="142"/>
      <c r="Q38" s="270">
        <f>Q14+Q28+Q33+Q35+Q36+Q37</f>
        <v>19739446</v>
      </c>
      <c r="R38" s="142"/>
      <c r="S38" s="260">
        <f>S14+S28+S33</f>
        <v>0</v>
      </c>
      <c r="T38" s="142"/>
      <c r="U38" s="270">
        <f>U14+U28+U33+U35+U36+U37</f>
        <v>-521285208</v>
      </c>
      <c r="V38" s="142"/>
      <c r="W38" s="270">
        <f>W14+W28+W33+W35+W36+W37</f>
        <v>3933523937</v>
      </c>
      <c r="X38" s="142"/>
      <c r="Y38" s="270">
        <f>Y14+Y28+Y33+Y35+Y36+Y37</f>
        <v>26349084</v>
      </c>
      <c r="Z38" s="142"/>
      <c r="AA38" s="270">
        <f>AA14+AA28+AA33+AA35+AA36+AA37</f>
        <v>3959873021</v>
      </c>
      <c r="AB38" s="253">
        <f>AA38-'BL7-9'!F90</f>
        <v>0</v>
      </c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4"/>
      <c r="ER38" s="74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74"/>
      <c r="FG38" s="74"/>
      <c r="FH38" s="74"/>
      <c r="FI38" s="74"/>
      <c r="FJ38" s="74"/>
      <c r="FK38" s="74"/>
      <c r="FL38" s="74"/>
      <c r="FM38" s="74"/>
      <c r="FN38" s="74"/>
      <c r="FO38" s="74"/>
      <c r="FP38" s="74"/>
      <c r="FQ38" s="74"/>
      <c r="FR38" s="74"/>
      <c r="FS38" s="74"/>
      <c r="FT38" s="74"/>
      <c r="FU38" s="74"/>
      <c r="FV38" s="74"/>
      <c r="FW38" s="74"/>
      <c r="FX38" s="74"/>
      <c r="FY38" s="74"/>
      <c r="FZ38" s="74"/>
      <c r="GA38" s="74"/>
      <c r="GB38" s="74"/>
      <c r="GC38" s="74"/>
      <c r="GD38" s="74"/>
      <c r="GE38" s="74"/>
      <c r="GF38" s="74"/>
      <c r="GG38" s="74"/>
      <c r="GH38" s="74"/>
      <c r="GI38" s="74"/>
      <c r="GJ38" s="74"/>
      <c r="GK38" s="74"/>
      <c r="GL38" s="74"/>
      <c r="GM38" s="74"/>
      <c r="GN38" s="74"/>
      <c r="GO38" s="74"/>
      <c r="GP38" s="74"/>
      <c r="GQ38" s="74"/>
      <c r="GR38" s="74"/>
      <c r="GS38" s="74"/>
      <c r="GT38" s="74"/>
      <c r="GU38" s="74"/>
      <c r="GV38" s="74"/>
      <c r="GW38" s="74"/>
      <c r="GX38" s="74"/>
      <c r="GY38" s="74"/>
      <c r="GZ38" s="74"/>
      <c r="HA38" s="74"/>
      <c r="HB38" s="74"/>
      <c r="HC38" s="74"/>
      <c r="HD38" s="74"/>
      <c r="HE38" s="74"/>
      <c r="HF38" s="74"/>
      <c r="HG38" s="74"/>
      <c r="HH38" s="74"/>
      <c r="HI38" s="74"/>
      <c r="HJ38" s="74"/>
      <c r="HK38" s="74"/>
      <c r="HL38" s="74"/>
      <c r="HM38" s="74"/>
      <c r="HN38" s="74"/>
      <c r="HO38" s="74"/>
      <c r="HP38" s="74"/>
      <c r="HQ38" s="74"/>
      <c r="HR38" s="74"/>
      <c r="HS38" s="74"/>
      <c r="HT38" s="74"/>
      <c r="HU38" s="74"/>
      <c r="HV38" s="74"/>
      <c r="HW38" s="74"/>
      <c r="HX38" s="74"/>
      <c r="HY38" s="74"/>
      <c r="HZ38" s="74"/>
      <c r="IA38" s="74"/>
      <c r="IB38" s="74"/>
      <c r="IC38" s="74"/>
      <c r="ID38" s="74"/>
      <c r="IE38" s="74"/>
      <c r="IF38" s="74"/>
      <c r="IG38" s="74"/>
      <c r="IH38" s="74"/>
      <c r="II38" s="74"/>
      <c r="IJ38" s="74"/>
      <c r="IK38" s="74"/>
      <c r="IL38" s="74"/>
      <c r="IM38" s="74"/>
      <c r="IN38" s="74"/>
      <c r="IO38" s="74"/>
      <c r="IP38" s="74"/>
      <c r="IQ38" s="74"/>
      <c r="IR38" s="74"/>
      <c r="IS38" s="74"/>
      <c r="IT38" s="74"/>
      <c r="IU38" s="74"/>
      <c r="IV38" s="74"/>
      <c r="IW38" s="74"/>
      <c r="IX38" s="74"/>
      <c r="IY38" s="74"/>
      <c r="IZ38" s="74"/>
    </row>
    <row r="39" spans="1:260" ht="23.25" customHeight="1" thickTop="1">
      <c r="M39" s="44"/>
      <c r="S39" s="44"/>
      <c r="U39" s="44"/>
      <c r="W39" s="44"/>
      <c r="Y39" s="44"/>
      <c r="AA39" s="44"/>
    </row>
    <row r="40" spans="1:260" ht="23.25" customHeight="1">
      <c r="E40" s="248"/>
      <c r="G40" s="248"/>
      <c r="I40" s="248"/>
      <c r="K40" s="248"/>
      <c r="M40" s="44"/>
      <c r="O40" s="248"/>
      <c r="S40" s="44"/>
      <c r="U40" s="44"/>
      <c r="W40" s="44"/>
      <c r="Y40" s="44"/>
      <c r="AA40" s="44"/>
    </row>
    <row r="43" spans="1:260" ht="23.25" customHeight="1">
      <c r="Y43" s="248"/>
    </row>
    <row r="58" spans="1:260" s="3" customFormat="1" ht="23.25" customHeight="1">
      <c r="A58"/>
      <c r="B58" s="7"/>
      <c r="C58" s="7"/>
      <c r="D58" s="7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</row>
    <row r="59" spans="1:260" ht="23.25" customHeight="1">
      <c r="N59">
        <f>E59-I59</f>
        <v>0</v>
      </c>
    </row>
    <row r="101" ht="17.25" customHeight="1"/>
    <row r="108" ht="16.5" customHeight="1"/>
    <row r="114" ht="17.25" customHeight="1"/>
    <row r="116" ht="17.25" customHeight="1"/>
    <row r="121" ht="15.75" customHeight="1"/>
  </sheetData>
  <mergeCells count="6">
    <mergeCell ref="E12:AA12"/>
    <mergeCell ref="Y1:AA1"/>
    <mergeCell ref="Y2:AA2"/>
    <mergeCell ref="E4:AA4"/>
    <mergeCell ref="K5:M5"/>
    <mergeCell ref="O5:U5"/>
  </mergeCells>
  <pageMargins left="0.7" right="0.7" top="0.48" bottom="0.5" header="0.5" footer="0.5"/>
  <pageSetup paperSize="9" scale="61" firstPageNumber="12" fitToHeight="0" orientation="landscape" useFirstPageNumber="1" r:id="rId1"/>
  <headerFooter alignWithMargins="0">
    <oddFooter>&amp;L หมายเหตุประกอบงบการเงินเป็นส่วนหนึ่งของงบการเงินนี้
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58711-2274-4235-9278-51D51DC925DC}">
  <sheetPr>
    <tabColor rgb="FF002060"/>
    <pageSetUpPr fitToPage="1"/>
  </sheetPr>
  <dimension ref="A1:JD122"/>
  <sheetViews>
    <sheetView showGridLines="0" topLeftCell="A19" zoomScale="50" zoomScaleNormal="50" workbookViewId="0">
      <selection activeCell="AK26" sqref="AK26"/>
    </sheetView>
  </sheetViews>
  <sheetFormatPr defaultColWidth="9.125" defaultRowHeight="23.25" customHeight="1"/>
  <cols>
    <col min="1" max="1" width="54.375" customWidth="1"/>
    <col min="2" max="2" width="8.125" style="7" hidden="1" customWidth="1"/>
    <col min="3" max="3" width="7.875" style="7" hidden="1" customWidth="1"/>
    <col min="4" max="4" width="10.25" style="7" bestFit="1" customWidth="1"/>
    <col min="5" max="5" width="14.5" customWidth="1"/>
    <col min="6" max="6" width="0.75" customWidth="1"/>
    <col min="7" max="7" width="14.5" customWidth="1"/>
    <col min="8" max="8" width="0.875" customWidth="1"/>
    <col min="9" max="9" width="14.375" customWidth="1"/>
    <col min="10" max="10" width="0.875" customWidth="1"/>
    <col min="11" max="11" width="12.625" customWidth="1"/>
    <col min="12" max="12" width="0.875" customWidth="1"/>
    <col min="13" max="13" width="13.125" customWidth="1"/>
    <col min="14" max="14" width="1.25" customWidth="1"/>
    <col min="15" max="15" width="15.125" bestFit="1" customWidth="1"/>
    <col min="16" max="16" width="0.875" customWidth="1"/>
    <col min="17" max="17" width="16.125" customWidth="1"/>
    <col min="18" max="18" width="0.875" customWidth="1"/>
    <col min="19" max="19" width="20.25" customWidth="1"/>
    <col min="20" max="20" width="0.875" customWidth="1"/>
    <col min="21" max="21" width="16.125" customWidth="1"/>
    <col min="22" max="22" width="0.875" customWidth="1"/>
    <col min="23" max="23" width="14.75" hidden="1" customWidth="1"/>
    <col min="24" max="24" width="0.875" hidden="1" customWidth="1"/>
    <col min="25" max="25" width="17.125" customWidth="1"/>
    <col min="26" max="26" width="0.875" customWidth="1"/>
    <col min="27" max="27" width="16" customWidth="1"/>
    <col min="28" max="28" width="0.875" customWidth="1"/>
    <col min="29" max="29" width="14.375" customWidth="1"/>
    <col min="30" max="30" width="0.875" customWidth="1"/>
    <col min="31" max="32" width="16.875" customWidth="1"/>
  </cols>
  <sheetData>
    <row r="1" spans="1:264" ht="23.25" customHeight="1">
      <c r="A1" s="14" t="s">
        <v>158</v>
      </c>
      <c r="B1" s="6"/>
      <c r="C1" s="6"/>
      <c r="D1" s="6"/>
      <c r="E1" s="1"/>
      <c r="F1" s="1"/>
      <c r="G1" s="1"/>
      <c r="AC1" s="377"/>
      <c r="AD1" s="377"/>
      <c r="AE1" s="377"/>
    </row>
    <row r="2" spans="1:264" ht="23.25" customHeight="1">
      <c r="A2" s="1" t="s">
        <v>402</v>
      </c>
      <c r="B2" s="6"/>
      <c r="C2" s="6"/>
      <c r="D2" s="6"/>
      <c r="E2" s="1"/>
      <c r="F2" s="1"/>
      <c r="G2" s="1"/>
      <c r="H2" s="1"/>
      <c r="I2" s="1"/>
      <c r="J2" s="1"/>
      <c r="AC2" s="378"/>
      <c r="AD2" s="378"/>
      <c r="AE2" s="378"/>
    </row>
    <row r="3" spans="1:264" s="2" customFormat="1" ht="23.25" customHeight="1">
      <c r="A3" s="20"/>
      <c r="B3" s="5"/>
      <c r="C3" s="5"/>
      <c r="D3" s="5"/>
      <c r="E3" s="20"/>
      <c r="F3" s="20"/>
      <c r="G3" s="20"/>
      <c r="H3" s="20"/>
      <c r="I3" s="20"/>
      <c r="J3" s="20"/>
      <c r="K3" s="41"/>
      <c r="L3" s="20"/>
      <c r="M3" s="1"/>
      <c r="N3" s="1"/>
      <c r="O3" s="1"/>
      <c r="P3" s="1"/>
      <c r="Q3" s="1"/>
      <c r="R3" s="1"/>
      <c r="S3" s="103"/>
      <c r="T3" s="103"/>
      <c r="U3" s="103"/>
      <c r="V3" s="103"/>
      <c r="W3" s="103"/>
      <c r="X3" s="103"/>
      <c r="Y3" s="103"/>
      <c r="Z3" s="103"/>
      <c r="AA3" s="103"/>
      <c r="AB3" s="20"/>
      <c r="AC3" s="20"/>
      <c r="AD3" s="20"/>
      <c r="AE3" s="20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  <c r="HU3" s="41"/>
      <c r="HV3" s="41"/>
      <c r="HW3" s="41"/>
      <c r="HX3" s="41"/>
      <c r="HY3" s="41"/>
      <c r="HZ3" s="41"/>
      <c r="IA3" s="41"/>
      <c r="IB3" s="41"/>
      <c r="IC3" s="41"/>
      <c r="ID3" s="41"/>
      <c r="IE3" s="41"/>
      <c r="IF3" s="41"/>
      <c r="IG3" s="41"/>
      <c r="IH3" s="41"/>
      <c r="II3" s="41"/>
      <c r="IJ3" s="41"/>
      <c r="IK3" s="41"/>
      <c r="IL3" s="41"/>
      <c r="IM3" s="41"/>
      <c r="IN3" s="41"/>
      <c r="IO3" s="41"/>
      <c r="IP3" s="41"/>
      <c r="IQ3" s="41"/>
      <c r="IR3" s="41"/>
      <c r="IS3" s="41"/>
      <c r="IT3" s="41"/>
      <c r="IU3" s="41"/>
      <c r="IV3" s="41"/>
      <c r="IW3" s="41"/>
      <c r="IX3" s="41"/>
      <c r="IY3" s="41"/>
      <c r="IZ3" s="41"/>
      <c r="JA3" s="41"/>
      <c r="JB3" s="41"/>
      <c r="JC3" s="41"/>
      <c r="JD3" s="41"/>
    </row>
    <row r="4" spans="1:264" s="2" customFormat="1" ht="23.25" customHeight="1">
      <c r="A4" s="20"/>
      <c r="B4" s="5"/>
      <c r="C4" s="5"/>
      <c r="D4" s="5"/>
      <c r="E4" s="371" t="s">
        <v>29</v>
      </c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1"/>
      <c r="Z4" s="371"/>
      <c r="AA4" s="371"/>
      <c r="AB4" s="371"/>
      <c r="AC4" s="371"/>
      <c r="AD4" s="371"/>
      <c r="AE4" s="37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  <c r="FF4" s="41"/>
      <c r="FG4" s="41"/>
      <c r="FH4" s="41"/>
      <c r="FI4" s="41"/>
      <c r="FJ4" s="41"/>
      <c r="FK4" s="41"/>
      <c r="FL4" s="41"/>
      <c r="FM4" s="41"/>
      <c r="FN4" s="41"/>
      <c r="FO4" s="41"/>
      <c r="FP4" s="41"/>
      <c r="FQ4" s="41"/>
      <c r="FR4" s="41"/>
      <c r="FS4" s="41"/>
      <c r="FT4" s="41"/>
      <c r="FU4" s="41"/>
      <c r="FV4" s="41"/>
      <c r="FW4" s="41"/>
      <c r="FX4" s="41"/>
      <c r="FY4" s="41"/>
      <c r="FZ4" s="41"/>
      <c r="GA4" s="41"/>
      <c r="GB4" s="41"/>
      <c r="GC4" s="41"/>
      <c r="GD4" s="41"/>
      <c r="GE4" s="41"/>
      <c r="GF4" s="41"/>
      <c r="GG4" s="41"/>
      <c r="GH4" s="41"/>
      <c r="GI4" s="41"/>
      <c r="GJ4" s="41"/>
      <c r="GK4" s="41"/>
      <c r="GL4" s="41"/>
      <c r="GM4" s="41"/>
      <c r="GN4" s="41"/>
      <c r="GO4" s="41"/>
      <c r="GP4" s="41"/>
      <c r="GQ4" s="41"/>
      <c r="GR4" s="41"/>
      <c r="GS4" s="41"/>
      <c r="GT4" s="41"/>
      <c r="GU4" s="41"/>
      <c r="GV4" s="41"/>
      <c r="GW4" s="41"/>
      <c r="GX4" s="41"/>
      <c r="GY4" s="41"/>
      <c r="GZ4" s="41"/>
      <c r="HA4" s="41"/>
      <c r="HB4" s="41"/>
      <c r="HC4" s="41"/>
      <c r="HD4" s="41"/>
      <c r="HE4" s="41"/>
      <c r="HF4" s="41"/>
      <c r="HG4" s="41"/>
      <c r="HH4" s="41"/>
      <c r="HI4" s="41"/>
      <c r="HJ4" s="41"/>
      <c r="HK4" s="41"/>
      <c r="HL4" s="41"/>
      <c r="HM4" s="41"/>
      <c r="HN4" s="41"/>
      <c r="HO4" s="41"/>
      <c r="HP4" s="41"/>
      <c r="HQ4" s="41"/>
      <c r="HR4" s="41"/>
      <c r="HS4" s="41"/>
      <c r="HT4" s="41"/>
      <c r="HU4" s="41"/>
      <c r="HV4" s="41"/>
      <c r="HW4" s="41"/>
      <c r="HX4" s="41"/>
      <c r="HY4" s="41"/>
      <c r="HZ4" s="41"/>
      <c r="IA4" s="41"/>
      <c r="IB4" s="41"/>
      <c r="IC4" s="41"/>
      <c r="ID4" s="41"/>
      <c r="IE4" s="41"/>
      <c r="IF4" s="41"/>
      <c r="IG4" s="41"/>
      <c r="IH4" s="41"/>
      <c r="II4" s="41"/>
      <c r="IJ4" s="41"/>
      <c r="IK4" s="41"/>
      <c r="IL4" s="41"/>
      <c r="IM4" s="41"/>
      <c r="IN4" s="41"/>
      <c r="IO4" s="41"/>
      <c r="IP4" s="41"/>
      <c r="IQ4" s="41"/>
      <c r="IR4" s="41"/>
      <c r="IS4" s="41"/>
      <c r="IT4" s="41"/>
      <c r="IU4" s="41"/>
      <c r="IV4" s="41"/>
      <c r="IW4" s="41"/>
      <c r="IX4" s="41"/>
      <c r="IY4" s="41"/>
      <c r="IZ4" s="41"/>
      <c r="JA4" s="41"/>
      <c r="JB4" s="41"/>
      <c r="JC4" s="41"/>
      <c r="JD4" s="41"/>
    </row>
    <row r="5" spans="1:264" s="2" customFormat="1" ht="23.25" customHeight="1">
      <c r="A5" s="20"/>
      <c r="B5" s="5"/>
      <c r="C5" s="5"/>
      <c r="D5" s="5"/>
      <c r="E5" s="20"/>
      <c r="F5" s="20"/>
      <c r="G5" s="20"/>
      <c r="H5" s="41"/>
      <c r="I5" s="41"/>
      <c r="J5" s="41"/>
      <c r="K5" s="41"/>
      <c r="L5" s="41"/>
      <c r="M5" s="379" t="s">
        <v>28</v>
      </c>
      <c r="N5" s="379"/>
      <c r="O5" s="379"/>
      <c r="P5" s="379"/>
      <c r="Q5" s="379"/>
      <c r="R5"/>
      <c r="S5" s="379" t="s">
        <v>79</v>
      </c>
      <c r="T5" s="379"/>
      <c r="U5" s="379"/>
      <c r="V5" s="379"/>
      <c r="W5" s="379"/>
      <c r="X5" s="379"/>
      <c r="Y5" s="379"/>
      <c r="Z5" s="246"/>
      <c r="AA5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  <c r="IL5" s="41"/>
      <c r="IM5" s="41"/>
      <c r="IN5" s="41"/>
      <c r="IO5" s="41"/>
      <c r="IP5" s="41"/>
      <c r="IQ5" s="41"/>
      <c r="IR5" s="41"/>
      <c r="IS5" s="41"/>
      <c r="IT5" s="41"/>
      <c r="IU5" s="41"/>
      <c r="IV5" s="41"/>
      <c r="IW5" s="41"/>
      <c r="IX5" s="41"/>
      <c r="IY5" s="41"/>
      <c r="IZ5" s="41"/>
      <c r="JA5" s="41"/>
      <c r="JB5" s="41"/>
      <c r="JC5" s="41"/>
      <c r="JD5" s="41"/>
    </row>
    <row r="6" spans="1:264" s="2" customFormat="1" ht="23.25" customHeight="1">
      <c r="A6" s="41"/>
      <c r="B6" s="162"/>
      <c r="C6" s="162"/>
      <c r="D6" s="162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 t="s">
        <v>427</v>
      </c>
      <c r="T6" s="41"/>
      <c r="U6" s="41" t="s">
        <v>220</v>
      </c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  <c r="IL6" s="41"/>
      <c r="IM6" s="41"/>
      <c r="IN6" s="41"/>
      <c r="IO6" s="41"/>
      <c r="IP6" s="41"/>
      <c r="IQ6" s="41"/>
      <c r="IR6" s="41"/>
      <c r="IS6" s="41"/>
      <c r="IT6" s="41"/>
      <c r="IU6" s="41"/>
      <c r="IV6" s="41"/>
      <c r="IW6" s="41"/>
      <c r="IX6" s="41"/>
      <c r="IY6" s="41"/>
      <c r="IZ6" s="41"/>
      <c r="JA6" s="41"/>
      <c r="JB6" s="41"/>
      <c r="JC6" s="41"/>
      <c r="JD6" s="41"/>
    </row>
    <row r="7" spans="1:264" s="2" customFormat="1" ht="23.25" customHeight="1">
      <c r="A7" s="41"/>
      <c r="B7" s="162"/>
      <c r="C7" s="162"/>
      <c r="D7" s="162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 t="s">
        <v>291</v>
      </c>
      <c r="T7" s="41"/>
      <c r="U7" s="41" t="s">
        <v>303</v>
      </c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41"/>
      <c r="IA7" s="41"/>
      <c r="IB7" s="41"/>
      <c r="IC7" s="41"/>
      <c r="ID7" s="41"/>
      <c r="IE7" s="41"/>
      <c r="IF7" s="41"/>
      <c r="IG7" s="41"/>
      <c r="IH7" s="41"/>
      <c r="II7" s="41"/>
      <c r="IJ7" s="41"/>
      <c r="IK7" s="41"/>
      <c r="IL7" s="41"/>
      <c r="IM7" s="41"/>
      <c r="IN7" s="41"/>
      <c r="IO7" s="41"/>
      <c r="IP7" s="41"/>
      <c r="IQ7" s="41"/>
      <c r="IR7" s="41"/>
      <c r="IS7" s="41"/>
      <c r="IT7" s="41"/>
      <c r="IU7" s="41"/>
      <c r="IV7" s="41"/>
      <c r="IW7" s="41"/>
      <c r="IX7" s="41"/>
      <c r="IY7" s="41"/>
      <c r="IZ7" s="41"/>
      <c r="JA7" s="41"/>
      <c r="JB7" s="41"/>
      <c r="JC7" s="41"/>
      <c r="JD7" s="41"/>
    </row>
    <row r="8" spans="1:264" s="2" customFormat="1" ht="23.25" customHeight="1">
      <c r="A8" s="41"/>
      <c r="B8" s="162"/>
      <c r="C8" s="162"/>
      <c r="D8" s="162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 t="s">
        <v>289</v>
      </c>
      <c r="T8" s="41"/>
      <c r="U8" s="41" t="s">
        <v>257</v>
      </c>
      <c r="V8" s="41"/>
      <c r="W8" s="41" t="s">
        <v>250</v>
      </c>
      <c r="X8" s="41"/>
      <c r="Y8" s="41"/>
      <c r="Z8" s="41"/>
      <c r="AA8" s="41"/>
      <c r="AB8" s="41"/>
      <c r="AC8" s="41" t="s">
        <v>23</v>
      </c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  <c r="IL8" s="41"/>
      <c r="IM8" s="41"/>
      <c r="IN8" s="41"/>
      <c r="IO8" s="41"/>
      <c r="IP8" s="41"/>
      <c r="IQ8" s="41"/>
      <c r="IR8" s="41"/>
      <c r="IS8" s="41"/>
      <c r="IT8" s="41"/>
      <c r="IU8" s="41"/>
      <c r="IV8" s="41"/>
      <c r="IW8" s="41"/>
      <c r="IX8" s="41"/>
      <c r="IY8" s="41"/>
      <c r="IZ8" s="41"/>
      <c r="JA8" s="41"/>
      <c r="JB8" s="41"/>
      <c r="JC8" s="41"/>
      <c r="JD8" s="41"/>
    </row>
    <row r="9" spans="1:264" s="2" customFormat="1" ht="23.25" customHeight="1">
      <c r="A9" s="41"/>
      <c r="B9" s="162"/>
      <c r="C9" s="162"/>
      <c r="D9" s="162"/>
      <c r="E9" s="41" t="s">
        <v>34</v>
      </c>
      <c r="F9" s="41"/>
      <c r="G9" s="41"/>
      <c r="H9" s="41"/>
      <c r="I9" s="41"/>
      <c r="J9" s="41"/>
      <c r="L9" s="41"/>
      <c r="M9" s="41"/>
      <c r="N9" s="41"/>
      <c r="O9" s="41"/>
      <c r="P9" s="41"/>
      <c r="Q9" s="41"/>
      <c r="R9" s="41"/>
      <c r="S9" s="41" t="s">
        <v>290</v>
      </c>
      <c r="T9" s="41"/>
      <c r="U9" s="41" t="s">
        <v>219</v>
      </c>
      <c r="V9" s="41"/>
      <c r="W9" s="41" t="s">
        <v>251</v>
      </c>
      <c r="X9" s="41"/>
      <c r="Y9" s="41" t="s">
        <v>99</v>
      </c>
      <c r="Z9" s="41"/>
      <c r="AA9" s="41" t="s">
        <v>99</v>
      </c>
      <c r="AB9" s="41"/>
      <c r="AC9" s="41" t="s">
        <v>69</v>
      </c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1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  <c r="FF9" s="41"/>
      <c r="FG9" s="41"/>
      <c r="FH9" s="41"/>
      <c r="FI9" s="41"/>
      <c r="FJ9" s="41"/>
      <c r="FK9" s="41"/>
      <c r="FL9" s="41"/>
      <c r="FM9" s="41"/>
      <c r="FN9" s="41"/>
      <c r="FO9" s="41"/>
      <c r="FP9" s="41"/>
      <c r="FQ9" s="41"/>
      <c r="FR9" s="41"/>
      <c r="FS9" s="41"/>
      <c r="FT9" s="41"/>
      <c r="FU9" s="41"/>
      <c r="FV9" s="41"/>
      <c r="FW9" s="41"/>
      <c r="FX9" s="41"/>
      <c r="FY9" s="41"/>
      <c r="FZ9" s="41"/>
      <c r="GA9" s="41"/>
      <c r="GB9" s="41"/>
      <c r="GC9" s="41"/>
      <c r="GD9" s="41"/>
      <c r="GE9" s="41"/>
      <c r="GF9" s="41"/>
      <c r="GG9" s="41"/>
      <c r="GH9" s="41"/>
      <c r="GI9" s="41"/>
      <c r="GJ9" s="41"/>
      <c r="GK9" s="41"/>
      <c r="GL9" s="41"/>
      <c r="GM9" s="41"/>
      <c r="GN9" s="41"/>
      <c r="GO9" s="41"/>
      <c r="GP9" s="41"/>
      <c r="GQ9" s="41"/>
      <c r="GR9" s="41"/>
      <c r="GS9" s="41"/>
      <c r="GT9" s="41"/>
      <c r="GU9" s="41"/>
      <c r="GV9" s="41"/>
      <c r="GW9" s="41"/>
      <c r="GX9" s="41"/>
      <c r="GY9" s="41"/>
      <c r="GZ9" s="41"/>
      <c r="HA9" s="41"/>
      <c r="HB9" s="41"/>
      <c r="HC9" s="41"/>
      <c r="HD9" s="41"/>
      <c r="HE9" s="41"/>
      <c r="HF9" s="41"/>
      <c r="HG9" s="41"/>
      <c r="HH9" s="41"/>
      <c r="HI9" s="41"/>
      <c r="HJ9" s="41"/>
      <c r="HK9" s="41"/>
      <c r="HL9" s="41"/>
      <c r="HM9" s="41"/>
      <c r="HN9" s="41"/>
      <c r="HO9" s="41"/>
      <c r="HP9" s="41"/>
      <c r="HQ9" s="41"/>
      <c r="HR9" s="41"/>
      <c r="HS9" s="41"/>
      <c r="HT9" s="41"/>
      <c r="HU9" s="41"/>
      <c r="HV9" s="41"/>
      <c r="HW9" s="41"/>
      <c r="HX9" s="41"/>
      <c r="HY9" s="41"/>
      <c r="HZ9" s="41"/>
      <c r="IA9" s="41"/>
      <c r="IB9" s="41"/>
      <c r="IC9" s="41"/>
      <c r="ID9" s="41"/>
      <c r="IE9" s="41"/>
      <c r="IF9" s="41"/>
      <c r="IG9" s="41"/>
      <c r="IH9" s="41"/>
      <c r="II9" s="41"/>
      <c r="IJ9" s="41"/>
      <c r="IK9" s="41"/>
      <c r="IL9" s="41"/>
      <c r="IM9" s="41"/>
      <c r="IN9" s="41"/>
      <c r="IO9" s="41"/>
      <c r="IP9" s="41"/>
      <c r="IQ9" s="41"/>
      <c r="IR9" s="41"/>
      <c r="IS9" s="41"/>
      <c r="IT9" s="41"/>
      <c r="IU9" s="41"/>
      <c r="IV9" s="41"/>
      <c r="IW9" s="41"/>
      <c r="IX9" s="41"/>
      <c r="IY9" s="41"/>
      <c r="IZ9" s="41"/>
      <c r="JA9" s="41"/>
      <c r="JB9" s="41"/>
      <c r="JC9" s="41"/>
      <c r="JD9" s="41"/>
    </row>
    <row r="10" spans="1:264" s="2" customFormat="1" ht="23.25" customHeight="1">
      <c r="A10" s="41"/>
      <c r="B10" s="162"/>
      <c r="C10" s="162"/>
      <c r="D10" s="162"/>
      <c r="E10" s="41" t="s">
        <v>37</v>
      </c>
      <c r="F10" s="41"/>
      <c r="G10" s="41"/>
      <c r="H10" s="41"/>
      <c r="I10" s="41" t="s">
        <v>255</v>
      </c>
      <c r="J10" s="41"/>
      <c r="K10" s="41" t="s">
        <v>256</v>
      </c>
      <c r="L10" s="41"/>
      <c r="M10" s="41" t="s">
        <v>72</v>
      </c>
      <c r="N10" s="41"/>
      <c r="O10" s="41" t="s">
        <v>420</v>
      </c>
      <c r="P10" s="41"/>
      <c r="Q10" s="41"/>
      <c r="R10" s="41"/>
      <c r="S10" s="41" t="s">
        <v>260</v>
      </c>
      <c r="T10" s="41"/>
      <c r="U10" s="41" t="s">
        <v>258</v>
      </c>
      <c r="V10" s="41"/>
      <c r="W10" s="41" t="s">
        <v>252</v>
      </c>
      <c r="X10" s="41"/>
      <c r="Y10" s="41" t="s">
        <v>68</v>
      </c>
      <c r="Z10" s="41"/>
      <c r="AA10" s="41" t="s">
        <v>98</v>
      </c>
      <c r="AB10" s="41"/>
      <c r="AC10" s="41" t="s">
        <v>71</v>
      </c>
      <c r="AD10" s="41"/>
      <c r="AE10" s="41" t="s">
        <v>39</v>
      </c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  <c r="IJ10" s="41"/>
      <c r="IK10" s="41"/>
      <c r="IL10" s="41"/>
      <c r="IM10" s="41"/>
      <c r="IN10" s="41"/>
      <c r="IO10" s="41"/>
      <c r="IP10" s="41"/>
      <c r="IQ10" s="41"/>
      <c r="IR10" s="41"/>
      <c r="IS10" s="41"/>
      <c r="IT10" s="41"/>
      <c r="IU10" s="41"/>
      <c r="IV10" s="41"/>
      <c r="IW10" s="41"/>
      <c r="IX10" s="41"/>
      <c r="IY10" s="41"/>
      <c r="IZ10" s="41"/>
      <c r="JA10" s="41"/>
      <c r="JB10" s="41"/>
      <c r="JC10" s="41"/>
      <c r="JD10" s="41"/>
    </row>
    <row r="11" spans="1:264" s="2" customFormat="1" ht="23.25" customHeight="1">
      <c r="A11" s="41"/>
      <c r="B11" s="162" t="s">
        <v>2</v>
      </c>
      <c r="C11" s="162" t="s">
        <v>2</v>
      </c>
      <c r="D11" s="162" t="s">
        <v>2</v>
      </c>
      <c r="E11" s="41" t="s">
        <v>38</v>
      </c>
      <c r="F11" s="41"/>
      <c r="G11" s="41" t="s">
        <v>216</v>
      </c>
      <c r="H11" s="41"/>
      <c r="I11" s="41" t="s">
        <v>274</v>
      </c>
      <c r="J11" s="41"/>
      <c r="K11" s="41" t="s">
        <v>216</v>
      </c>
      <c r="L11" s="41"/>
      <c r="M11" s="41" t="s">
        <v>73</v>
      </c>
      <c r="N11" s="41"/>
      <c r="O11" s="41" t="s">
        <v>216</v>
      </c>
      <c r="P11" s="41"/>
      <c r="Q11" s="41" t="s">
        <v>31</v>
      </c>
      <c r="R11" s="41"/>
      <c r="S11" s="41" t="s">
        <v>279</v>
      </c>
      <c r="T11" s="41"/>
      <c r="U11" s="41" t="s">
        <v>259</v>
      </c>
      <c r="V11" s="41"/>
      <c r="W11" s="41" t="s">
        <v>253</v>
      </c>
      <c r="X11" s="41"/>
      <c r="Y11" s="41" t="s">
        <v>261</v>
      </c>
      <c r="Z11" s="41"/>
      <c r="AA11" s="41" t="s">
        <v>262</v>
      </c>
      <c r="AB11" s="41"/>
      <c r="AC11" s="41" t="s">
        <v>70</v>
      </c>
      <c r="AD11" s="41"/>
      <c r="AE11" s="41" t="s">
        <v>30</v>
      </c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  <c r="IV11" s="41"/>
      <c r="IW11" s="41"/>
      <c r="IX11" s="41"/>
      <c r="IY11" s="41"/>
      <c r="IZ11" s="41"/>
      <c r="JA11" s="41"/>
      <c r="JB11" s="41"/>
      <c r="JC11" s="41"/>
      <c r="JD11" s="41"/>
    </row>
    <row r="12" spans="1:264" s="2" customFormat="1" ht="23.25" customHeight="1">
      <c r="A12" s="41"/>
      <c r="B12" s="162"/>
      <c r="C12" s="162"/>
      <c r="D12" s="162"/>
      <c r="E12" s="370" t="s">
        <v>360</v>
      </c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0"/>
      <c r="AE12" s="370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  <c r="IW12" s="41"/>
      <c r="IX12" s="41"/>
      <c r="IY12" s="41"/>
      <c r="IZ12" s="41"/>
      <c r="JA12" s="41"/>
      <c r="JB12" s="41"/>
      <c r="JC12" s="41"/>
      <c r="JD12" s="41"/>
    </row>
    <row r="13" spans="1:264" s="2" customFormat="1" ht="23.25" customHeight="1">
      <c r="A13" s="55" t="s">
        <v>404</v>
      </c>
      <c r="B13" s="162"/>
      <c r="C13" s="162"/>
      <c r="D13" s="162"/>
      <c r="E13" s="247"/>
      <c r="F13" s="247"/>
      <c r="G13" s="247"/>
      <c r="H13" s="162"/>
      <c r="I13" s="247"/>
      <c r="J13" s="162"/>
      <c r="K13" s="247"/>
      <c r="L13" s="162"/>
      <c r="M13" s="247"/>
      <c r="N13" s="247"/>
      <c r="O13" s="247"/>
      <c r="P13" s="162"/>
      <c r="Q13" s="247"/>
      <c r="R13" s="162"/>
      <c r="S13" s="247"/>
      <c r="T13" s="162"/>
      <c r="U13" s="247"/>
      <c r="V13" s="162"/>
      <c r="W13" s="247"/>
      <c r="X13" s="162"/>
      <c r="Y13" s="247"/>
      <c r="Z13" s="162"/>
      <c r="AA13" s="247"/>
      <c r="AB13" s="162"/>
      <c r="AC13" s="247"/>
      <c r="AD13" s="162"/>
      <c r="AE13" s="247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  <c r="IV13" s="41"/>
      <c r="IW13" s="41"/>
      <c r="IX13" s="41"/>
      <c r="IY13" s="41"/>
      <c r="IZ13" s="41"/>
      <c r="JA13" s="41"/>
      <c r="JB13" s="41"/>
      <c r="JC13" s="41"/>
      <c r="JD13" s="41"/>
    </row>
    <row r="14" spans="1:264" s="2" customFormat="1" ht="22.2">
      <c r="A14" s="55" t="s">
        <v>405</v>
      </c>
      <c r="B14" s="162"/>
      <c r="C14" s="162"/>
      <c r="D14" s="162"/>
      <c r="E14" s="142">
        <f>'SH12'!E38</f>
        <v>508448439</v>
      </c>
      <c r="F14" s="142"/>
      <c r="G14" s="152">
        <v>0</v>
      </c>
      <c r="H14" s="142"/>
      <c r="I14" s="142">
        <f>'SH12'!G38</f>
        <v>694968529</v>
      </c>
      <c r="J14" s="142"/>
      <c r="K14" s="142">
        <f>'SH12'!I38</f>
        <v>44033292</v>
      </c>
      <c r="L14" s="142"/>
      <c r="M14" s="142">
        <f>'SH12'!K38</f>
        <v>50844947</v>
      </c>
      <c r="N14" s="142"/>
      <c r="O14" s="152">
        <v>0</v>
      </c>
      <c r="P14" s="142"/>
      <c r="Q14" s="142">
        <f>'SH12'!M38</f>
        <v>3156513938</v>
      </c>
      <c r="R14" s="142"/>
      <c r="S14" s="142">
        <f>'SH12'!O38</f>
        <v>-540074650</v>
      </c>
      <c r="T14" s="142"/>
      <c r="U14" s="142">
        <f>'SH12'!Q38</f>
        <v>19739446</v>
      </c>
      <c r="V14" s="142"/>
      <c r="W14" s="142"/>
      <c r="X14" s="142"/>
      <c r="Y14" s="207">
        <f>'SH12'!U38</f>
        <v>-521285208</v>
      </c>
      <c r="Z14" s="142"/>
      <c r="AA14" s="207">
        <f>'SH12'!W38</f>
        <v>3933523937</v>
      </c>
      <c r="AB14" s="142"/>
      <c r="AC14" s="142">
        <f>'SH12'!Y38</f>
        <v>26349084</v>
      </c>
      <c r="AD14" s="142"/>
      <c r="AE14" s="142">
        <f>AC14+AA14</f>
        <v>3959873021</v>
      </c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  <c r="IV14" s="41"/>
      <c r="IW14" s="41"/>
      <c r="IX14" s="41"/>
      <c r="IY14" s="41"/>
      <c r="IZ14" s="41"/>
      <c r="JA14" s="41"/>
      <c r="JB14" s="41"/>
      <c r="JC14" s="41"/>
      <c r="JD14" s="41"/>
    </row>
    <row r="15" spans="1:264" s="2" customFormat="1" ht="19.95" customHeight="1">
      <c r="A15" s="55"/>
      <c r="B15" s="162"/>
      <c r="C15" s="162"/>
      <c r="D15" s="16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</row>
    <row r="16" spans="1:264" ht="22.2">
      <c r="A16" s="298" t="s">
        <v>89</v>
      </c>
      <c r="B16" s="299"/>
      <c r="C16" s="299"/>
      <c r="D16" s="299"/>
      <c r="E16" s="108"/>
      <c r="F16" s="108"/>
      <c r="G16" s="108"/>
      <c r="H16" s="108"/>
      <c r="I16" s="108"/>
      <c r="J16" s="108"/>
      <c r="K16" s="108"/>
      <c r="L16" s="300"/>
      <c r="M16" s="108"/>
      <c r="N16" s="108"/>
      <c r="O16" s="108"/>
      <c r="P16" s="300"/>
      <c r="Q16" s="157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300"/>
      <c r="AC16" s="300"/>
      <c r="AD16" s="300"/>
      <c r="AE16" s="185"/>
    </row>
    <row r="17" spans="1:264" s="2" customFormat="1" ht="22.2">
      <c r="A17" s="301" t="s">
        <v>297</v>
      </c>
      <c r="B17" s="299"/>
      <c r="C17" s="299"/>
      <c r="D17" s="299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108"/>
      <c r="V17" s="108"/>
      <c r="W17" s="108"/>
      <c r="X17" s="108"/>
      <c r="Y17" s="108"/>
      <c r="Z17" s="108"/>
      <c r="AA17" s="108"/>
      <c r="AB17" s="108"/>
      <c r="AC17" s="302"/>
      <c r="AD17" s="302"/>
      <c r="AE17" s="142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  <c r="JA17" s="41"/>
      <c r="JB17" s="41"/>
      <c r="JC17" s="41"/>
      <c r="JD17" s="41"/>
    </row>
    <row r="18" spans="1:264" s="2" customFormat="1" ht="22.2">
      <c r="A18" s="300" t="s">
        <v>419</v>
      </c>
      <c r="B18" s="299"/>
      <c r="C18" s="299"/>
      <c r="D18" s="299">
        <v>17</v>
      </c>
      <c r="E18" s="234">
        <v>0</v>
      </c>
      <c r="F18" s="157"/>
      <c r="G18" s="157">
        <f>'BL7-9'!D80</f>
        <v>-102649040</v>
      </c>
      <c r="H18" s="302"/>
      <c r="I18" s="234">
        <v>0</v>
      </c>
      <c r="J18" s="225"/>
      <c r="K18" s="234">
        <v>0</v>
      </c>
      <c r="L18" s="225"/>
      <c r="M18" s="234">
        <v>0</v>
      </c>
      <c r="N18" s="225"/>
      <c r="O18" s="225">
        <f>'BL7-9'!D85</f>
        <v>102649040</v>
      </c>
      <c r="P18" s="148"/>
      <c r="Q18" s="225">
        <f>-O18</f>
        <v>-102649040</v>
      </c>
      <c r="R18" s="108"/>
      <c r="S18" s="234">
        <v>0</v>
      </c>
      <c r="T18" s="302"/>
      <c r="U18" s="234">
        <v>0</v>
      </c>
      <c r="V18" s="225">
        <v>0</v>
      </c>
      <c r="W18" s="225">
        <v>0</v>
      </c>
      <c r="X18" s="225">
        <v>0</v>
      </c>
      <c r="Y18" s="225">
        <f>S18+U18</f>
        <v>0</v>
      </c>
      <c r="Z18" s="225">
        <v>0</v>
      </c>
      <c r="AA18" s="225">
        <f>SUM(E18:Q18,Y18)</f>
        <v>-102649040</v>
      </c>
      <c r="AB18" s="225">
        <v>0</v>
      </c>
      <c r="AC18" s="234">
        <v>0</v>
      </c>
      <c r="AD18" s="225">
        <v>0</v>
      </c>
      <c r="AE18" s="291">
        <f>AC18+AA18</f>
        <v>-102649040</v>
      </c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  <c r="IV18" s="41"/>
      <c r="IW18" s="41"/>
      <c r="IX18" s="41"/>
      <c r="IY18" s="41"/>
      <c r="IZ18" s="41"/>
      <c r="JA18" s="41"/>
      <c r="JB18" s="41"/>
      <c r="JC18" s="41"/>
      <c r="JD18" s="41"/>
    </row>
    <row r="19" spans="1:264" s="2" customFormat="1" ht="21.6">
      <c r="A19" s="300" t="s">
        <v>280</v>
      </c>
      <c r="B19" s="299"/>
      <c r="C19" s="299"/>
      <c r="D19" s="299">
        <v>28</v>
      </c>
      <c r="E19" s="228">
        <v>0</v>
      </c>
      <c r="F19" s="225"/>
      <c r="G19" s="228">
        <v>0</v>
      </c>
      <c r="H19" s="225"/>
      <c r="I19" s="228">
        <v>0</v>
      </c>
      <c r="J19" s="225"/>
      <c r="K19" s="228">
        <v>0</v>
      </c>
      <c r="L19" s="225"/>
      <c r="M19" s="228">
        <v>0</v>
      </c>
      <c r="N19" s="225"/>
      <c r="O19" s="228">
        <v>0</v>
      </c>
      <c r="P19" s="148"/>
      <c r="Q19" s="212">
        <f>'SH15'!S19</f>
        <v>-145940217</v>
      </c>
      <c r="R19" s="108"/>
      <c r="S19" s="228">
        <v>0</v>
      </c>
      <c r="T19" s="108"/>
      <c r="U19" s="228">
        <v>0</v>
      </c>
      <c r="V19" s="225"/>
      <c r="W19" s="212">
        <v>0</v>
      </c>
      <c r="X19" s="225"/>
      <c r="Y19" s="212">
        <f>S19+U19</f>
        <v>0</v>
      </c>
      <c r="Z19" s="108"/>
      <c r="AA19" s="212">
        <f>SUM(E19:Q19,Y19)</f>
        <v>-145940217</v>
      </c>
      <c r="AB19" s="300"/>
      <c r="AC19" s="228">
        <v>0</v>
      </c>
      <c r="AD19" s="148"/>
      <c r="AE19" s="213">
        <f>AA19+AC19</f>
        <v>-145940217</v>
      </c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  <c r="EZ19" s="41"/>
      <c r="FA19" s="41"/>
      <c r="FB19" s="41"/>
      <c r="FC19" s="41"/>
      <c r="FD19" s="41"/>
      <c r="FE19" s="41"/>
      <c r="FF19" s="41"/>
      <c r="FG19" s="41"/>
      <c r="FH19" s="41"/>
      <c r="FI19" s="41"/>
      <c r="FJ19" s="41"/>
      <c r="FK19" s="41"/>
      <c r="FL19" s="41"/>
      <c r="FM19" s="41"/>
      <c r="FN19" s="41"/>
      <c r="FO19" s="41"/>
      <c r="FP19" s="41"/>
      <c r="FQ19" s="41"/>
      <c r="FR19" s="41"/>
      <c r="FS19" s="41"/>
      <c r="FT19" s="41"/>
      <c r="FU19" s="41"/>
      <c r="FV19" s="41"/>
      <c r="FW19" s="41"/>
      <c r="FX19" s="41"/>
      <c r="FY19" s="41"/>
      <c r="FZ19" s="41"/>
      <c r="GA19" s="41"/>
      <c r="GB19" s="41"/>
      <c r="GC19" s="41"/>
      <c r="GD19" s="41"/>
      <c r="GE19" s="41"/>
      <c r="GF19" s="41"/>
      <c r="GG19" s="41"/>
      <c r="GH19" s="41"/>
      <c r="GI19" s="41"/>
      <c r="GJ19" s="41"/>
      <c r="GK19" s="41"/>
      <c r="GL19" s="41"/>
      <c r="GM19" s="41"/>
      <c r="GN19" s="41"/>
      <c r="GO19" s="41"/>
      <c r="GP19" s="41"/>
      <c r="GQ19" s="41"/>
      <c r="GR19" s="41"/>
      <c r="GS19" s="41"/>
      <c r="GT19" s="41"/>
      <c r="GU19" s="41"/>
      <c r="GV19" s="41"/>
      <c r="GW19" s="41"/>
      <c r="GX19" s="41"/>
      <c r="GY19" s="41"/>
      <c r="GZ19" s="41"/>
      <c r="HA19" s="41"/>
      <c r="HB19" s="41"/>
      <c r="HC19" s="41"/>
      <c r="HD19" s="41"/>
      <c r="HE19" s="41"/>
      <c r="HF19" s="41"/>
      <c r="HG19" s="41"/>
      <c r="HH19" s="41"/>
      <c r="HI19" s="41"/>
      <c r="HJ19" s="41"/>
      <c r="HK19" s="41"/>
      <c r="HL19" s="41"/>
      <c r="HM19" s="41"/>
      <c r="HN19" s="41"/>
      <c r="HO19" s="41"/>
      <c r="HP19" s="41"/>
      <c r="HQ19" s="41"/>
      <c r="HR19" s="41"/>
      <c r="HS19" s="41"/>
      <c r="HT19" s="41"/>
      <c r="HU19" s="41"/>
      <c r="HV19" s="41"/>
      <c r="HW19" s="41"/>
      <c r="HX19" s="41"/>
      <c r="HY19" s="41"/>
      <c r="HZ19" s="41"/>
      <c r="IA19" s="41"/>
      <c r="IB19" s="41"/>
      <c r="IC19" s="41"/>
      <c r="ID19" s="41"/>
      <c r="IE19" s="41"/>
      <c r="IF19" s="41"/>
      <c r="IG19" s="41"/>
      <c r="IH19" s="41"/>
      <c r="II19" s="41"/>
      <c r="IJ19" s="41"/>
      <c r="IK19" s="41"/>
      <c r="IL19" s="41"/>
      <c r="IM19" s="41"/>
      <c r="IN19" s="41"/>
      <c r="IO19" s="41"/>
      <c r="IP19" s="41"/>
      <c r="IQ19" s="41"/>
      <c r="IR19" s="41"/>
      <c r="IS19" s="41"/>
      <c r="IT19" s="41"/>
      <c r="IU19" s="41"/>
      <c r="IV19" s="41"/>
      <c r="IW19" s="41"/>
      <c r="IX19" s="41"/>
      <c r="IY19" s="41"/>
      <c r="IZ19" s="41"/>
      <c r="JA19" s="41"/>
      <c r="JB19" s="41"/>
      <c r="JC19" s="41"/>
      <c r="JD19" s="41"/>
    </row>
    <row r="20" spans="1:264" s="2" customFormat="1" ht="22.2">
      <c r="A20" s="298" t="s">
        <v>421</v>
      </c>
      <c r="B20" s="299"/>
      <c r="C20" s="299"/>
      <c r="D20" s="299"/>
      <c r="E20" s="250">
        <f>SUM(E18:E19)</f>
        <v>0</v>
      </c>
      <c r="F20" s="152"/>
      <c r="G20" s="250">
        <f>SUM(G18:G19)</f>
        <v>-102649040</v>
      </c>
      <c r="H20" s="303"/>
      <c r="I20" s="250">
        <f>SUM(I18:I19)</f>
        <v>0</v>
      </c>
      <c r="J20" s="303"/>
      <c r="K20" s="250">
        <f>SUM(K18:K19)</f>
        <v>0</v>
      </c>
      <c r="L20" s="303"/>
      <c r="M20" s="250">
        <f>SUM(M18:M19)</f>
        <v>0</v>
      </c>
      <c r="N20" s="152"/>
      <c r="O20" s="250">
        <f>SUM(O18:O19)</f>
        <v>102649040</v>
      </c>
      <c r="P20" s="303"/>
      <c r="Q20" s="250">
        <f>SUM(Q18:Q19)</f>
        <v>-248589257</v>
      </c>
      <c r="R20" s="303"/>
      <c r="S20" s="250">
        <f>SUM(S18:S19)</f>
        <v>0</v>
      </c>
      <c r="T20" s="208"/>
      <c r="U20" s="250">
        <f>SUM(U18:U19)</f>
        <v>0</v>
      </c>
      <c r="V20" s="304"/>
      <c r="W20" s="262"/>
      <c r="X20" s="304"/>
      <c r="Y20" s="250">
        <f>SUM(Y18:Y19)</f>
        <v>0</v>
      </c>
      <c r="Z20" s="304"/>
      <c r="AA20" s="250">
        <f>SUM(AA18:AA19)</f>
        <v>-248589257</v>
      </c>
      <c r="AB20" s="303"/>
      <c r="AC20" s="250">
        <f>SUM(AC18:AC19)</f>
        <v>0</v>
      </c>
      <c r="AD20" s="298"/>
      <c r="AE20" s="250">
        <f>SUM(AE18:AE19)</f>
        <v>-248589257</v>
      </c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  <c r="HL20" s="41"/>
      <c r="HM20" s="41"/>
      <c r="HN20" s="41"/>
      <c r="HO20" s="41"/>
      <c r="HP20" s="41"/>
      <c r="HQ20" s="41"/>
      <c r="HR20" s="41"/>
      <c r="HS20" s="41"/>
      <c r="HT20" s="41"/>
      <c r="HU20" s="41"/>
      <c r="HV20" s="41"/>
      <c r="HW20" s="41"/>
      <c r="HX20" s="41"/>
      <c r="HY20" s="41"/>
      <c r="HZ20" s="41"/>
      <c r="IA20" s="41"/>
      <c r="IB20" s="41"/>
      <c r="IC20" s="41"/>
      <c r="ID20" s="41"/>
      <c r="IE20" s="41"/>
      <c r="IF20" s="41"/>
      <c r="IG20" s="41"/>
      <c r="IH20" s="41"/>
      <c r="II20" s="41"/>
      <c r="IJ20" s="41"/>
      <c r="IK20" s="41"/>
      <c r="IL20" s="41"/>
      <c r="IM20" s="41"/>
      <c r="IN20" s="41"/>
      <c r="IO20" s="41"/>
      <c r="IP20" s="41"/>
      <c r="IQ20" s="41"/>
      <c r="IR20" s="41"/>
      <c r="IS20" s="41"/>
      <c r="IT20" s="41"/>
      <c r="IU20" s="41"/>
      <c r="IV20" s="41"/>
      <c r="IW20" s="41"/>
      <c r="IX20" s="41"/>
      <c r="IY20" s="41"/>
      <c r="IZ20" s="41"/>
      <c r="JA20" s="41"/>
      <c r="JB20" s="41"/>
      <c r="JC20" s="41"/>
      <c r="JD20" s="41"/>
    </row>
    <row r="21" spans="1:264" ht="21.6">
      <c r="A21" s="300"/>
      <c r="B21" s="299"/>
      <c r="C21" s="299"/>
      <c r="D21" s="299"/>
      <c r="E21" s="108"/>
      <c r="F21" s="108"/>
      <c r="G21" s="108"/>
      <c r="H21" s="108"/>
      <c r="I21" s="108"/>
      <c r="J21" s="108"/>
      <c r="K21" s="211"/>
      <c r="L21" s="300"/>
      <c r="M21" s="211"/>
      <c r="N21" s="211"/>
      <c r="O21" s="211"/>
      <c r="P21" s="300"/>
      <c r="Q21" s="211"/>
      <c r="R21" s="108"/>
      <c r="S21" s="225"/>
      <c r="T21" s="225"/>
      <c r="U21" s="225"/>
      <c r="V21" s="108"/>
      <c r="W21" s="108"/>
      <c r="X21" s="108"/>
      <c r="Y21" s="108"/>
      <c r="Z21" s="108"/>
      <c r="AA21" s="108"/>
      <c r="AB21" s="300"/>
      <c r="AC21" s="300"/>
      <c r="AD21" s="300"/>
      <c r="AE21" s="185"/>
    </row>
    <row r="22" spans="1:264" ht="22.2">
      <c r="A22" s="301" t="s">
        <v>80</v>
      </c>
      <c r="B22" s="299"/>
      <c r="C22" s="299"/>
      <c r="D22" s="299"/>
      <c r="E22" s="108"/>
      <c r="F22" s="108"/>
      <c r="G22" s="108"/>
      <c r="H22" s="108"/>
      <c r="I22" s="108"/>
      <c r="J22" s="108"/>
      <c r="K22" s="211"/>
      <c r="L22" s="300"/>
      <c r="M22" s="211"/>
      <c r="N22" s="211"/>
      <c r="O22" s="211"/>
      <c r="P22" s="300"/>
      <c r="Q22" s="211"/>
      <c r="R22" s="108"/>
      <c r="S22" s="225"/>
      <c r="T22" s="225"/>
      <c r="U22" s="225"/>
      <c r="V22" s="108"/>
      <c r="W22" s="108"/>
      <c r="X22" s="108"/>
      <c r="Y22" s="108"/>
      <c r="Z22" s="108"/>
      <c r="AA22" s="108"/>
      <c r="AB22" s="300"/>
      <c r="AC22" s="300"/>
      <c r="AD22" s="300"/>
      <c r="AE22" s="185"/>
    </row>
    <row r="23" spans="1:264" ht="21.6" hidden="1">
      <c r="A23" s="300" t="s">
        <v>138</v>
      </c>
      <c r="B23" s="299">
        <v>7</v>
      </c>
      <c r="C23" s="299"/>
      <c r="D23" s="299"/>
      <c r="E23" s="108" t="s">
        <v>22</v>
      </c>
      <c r="F23" s="108"/>
      <c r="G23" s="108"/>
      <c r="H23" s="108"/>
      <c r="I23" s="108"/>
      <c r="J23" s="108"/>
      <c r="K23" s="225" t="s">
        <v>22</v>
      </c>
      <c r="L23" s="108"/>
      <c r="M23" s="225" t="s">
        <v>22</v>
      </c>
      <c r="N23" s="225"/>
      <c r="O23" s="225"/>
      <c r="P23" s="108"/>
      <c r="Q23" s="225" t="s">
        <v>22</v>
      </c>
      <c r="R23" s="300"/>
      <c r="S23" s="295" t="s">
        <v>22</v>
      </c>
      <c r="T23" s="295"/>
      <c r="U23" s="295" t="s">
        <v>22</v>
      </c>
      <c r="V23" s="305"/>
      <c r="W23" s="305"/>
      <c r="X23" s="305"/>
      <c r="Y23" s="305"/>
      <c r="Z23" s="305"/>
      <c r="AA23" s="305" t="s">
        <v>22</v>
      </c>
      <c r="AB23" s="300"/>
      <c r="AC23" s="306"/>
      <c r="AD23" s="300"/>
      <c r="AE23" s="185">
        <v>0</v>
      </c>
    </row>
    <row r="24" spans="1:264" ht="21.75" customHeight="1">
      <c r="A24" s="300" t="s">
        <v>239</v>
      </c>
      <c r="B24" s="299"/>
      <c r="C24" s="299"/>
      <c r="D24" s="299"/>
      <c r="E24" s="108"/>
      <c r="F24" s="108"/>
      <c r="G24" s="108"/>
      <c r="H24" s="108"/>
      <c r="I24" s="108"/>
      <c r="J24" s="108"/>
      <c r="K24" s="225"/>
      <c r="L24" s="108"/>
      <c r="M24" s="225"/>
      <c r="N24" s="225"/>
      <c r="O24" s="225"/>
      <c r="P24" s="108"/>
      <c r="Q24" s="225"/>
      <c r="R24" s="300"/>
      <c r="S24" s="295"/>
      <c r="T24" s="295"/>
      <c r="U24" s="295"/>
      <c r="V24" s="305"/>
      <c r="W24" s="305"/>
      <c r="X24" s="305"/>
      <c r="Y24" s="305"/>
      <c r="Z24" s="305"/>
      <c r="AA24" s="305"/>
      <c r="AB24" s="300"/>
      <c r="AC24" s="306"/>
      <c r="AD24" s="300"/>
      <c r="AE24" s="185"/>
    </row>
    <row r="25" spans="1:264" ht="21.6">
      <c r="A25" s="307" t="s">
        <v>294</v>
      </c>
      <c r="B25" s="299">
        <v>7</v>
      </c>
      <c r="C25" s="299"/>
      <c r="D25" s="299"/>
      <c r="E25" s="234">
        <v>0</v>
      </c>
      <c r="F25" s="225"/>
      <c r="G25" s="234">
        <v>0</v>
      </c>
      <c r="H25" s="225"/>
      <c r="I25" s="234">
        <v>0</v>
      </c>
      <c r="J25" s="225">
        <v>0</v>
      </c>
      <c r="K25" s="234">
        <v>0</v>
      </c>
      <c r="L25" s="225"/>
      <c r="M25" s="234">
        <v>0</v>
      </c>
      <c r="N25" s="225"/>
      <c r="O25" s="234">
        <v>0</v>
      </c>
      <c r="P25" s="148"/>
      <c r="Q25" s="225">
        <v>-1276033</v>
      </c>
      <c r="R25" s="108"/>
      <c r="S25" s="234">
        <v>0</v>
      </c>
      <c r="T25" s="108"/>
      <c r="U25" s="234">
        <v>0</v>
      </c>
      <c r="V25" s="225"/>
      <c r="W25" s="225"/>
      <c r="X25" s="225"/>
      <c r="Y25" s="234">
        <v>0</v>
      </c>
      <c r="Z25" s="108"/>
      <c r="AA25" s="225">
        <f>SUM(E25:Q25,Y25)</f>
        <v>-1276033</v>
      </c>
      <c r="AB25" s="300"/>
      <c r="AC25" s="234">
        <v>23101035</v>
      </c>
      <c r="AD25" s="148"/>
      <c r="AE25" s="211">
        <f>AA25+AC25</f>
        <v>21825002</v>
      </c>
    </row>
    <row r="26" spans="1:264" ht="23.25" customHeight="1">
      <c r="A26" s="300" t="s">
        <v>81</v>
      </c>
      <c r="B26" s="299">
        <v>3</v>
      </c>
      <c r="C26" s="299"/>
      <c r="D26" s="299"/>
      <c r="E26" s="212">
        <v>0</v>
      </c>
      <c r="F26" s="225"/>
      <c r="G26" s="212">
        <v>0</v>
      </c>
      <c r="H26" s="108"/>
      <c r="I26" s="212">
        <v>0</v>
      </c>
      <c r="J26" s="108"/>
      <c r="K26" s="212">
        <v>0</v>
      </c>
      <c r="L26" s="108"/>
      <c r="M26" s="212">
        <v>0</v>
      </c>
      <c r="N26" s="225"/>
      <c r="O26" s="212">
        <v>0</v>
      </c>
      <c r="P26" s="108"/>
      <c r="Q26" s="212">
        <v>0</v>
      </c>
      <c r="R26" s="108"/>
      <c r="S26" s="225">
        <v>0</v>
      </c>
      <c r="T26" s="225"/>
      <c r="U26" s="225">
        <v>0</v>
      </c>
      <c r="V26" s="108"/>
      <c r="W26" s="212">
        <v>0</v>
      </c>
      <c r="X26" s="225"/>
      <c r="Y26" s="225">
        <v>0</v>
      </c>
      <c r="Z26" s="225"/>
      <c r="AA26" s="225">
        <v>0</v>
      </c>
      <c r="AB26" s="108"/>
      <c r="AC26" s="213">
        <v>-21097505</v>
      </c>
      <c r="AD26" s="300"/>
      <c r="AE26" s="225">
        <f>AA26+AC26</f>
        <v>-21097505</v>
      </c>
    </row>
    <row r="27" spans="1:264" ht="23.25" customHeight="1">
      <c r="A27" s="301" t="s">
        <v>82</v>
      </c>
      <c r="B27" s="299"/>
      <c r="C27" s="299"/>
      <c r="D27" s="299"/>
      <c r="E27" s="250">
        <f>SUM(E25:E26)</f>
        <v>0</v>
      </c>
      <c r="F27" s="152"/>
      <c r="G27" s="250">
        <f>SUM(G25:G26)</f>
        <v>0</v>
      </c>
      <c r="H27" s="303"/>
      <c r="I27" s="250">
        <f>SUM(I25:I26)</f>
        <v>0</v>
      </c>
      <c r="J27" s="303"/>
      <c r="K27" s="250">
        <f>SUM(K25:K26)</f>
        <v>0</v>
      </c>
      <c r="L27" s="303"/>
      <c r="M27" s="250">
        <f>SUM(M25:M26)</f>
        <v>0</v>
      </c>
      <c r="N27" s="152"/>
      <c r="O27" s="250">
        <f>SUM(O25:O26)</f>
        <v>0</v>
      </c>
      <c r="P27" s="303"/>
      <c r="Q27" s="250">
        <f>SUM(Q25:Q26)</f>
        <v>-1276033</v>
      </c>
      <c r="R27" s="303"/>
      <c r="S27" s="250">
        <f>SUM(S25:S26)</f>
        <v>0</v>
      </c>
      <c r="T27" s="208"/>
      <c r="U27" s="250">
        <f>SUM(U25:U26)</f>
        <v>0</v>
      </c>
      <c r="V27" s="304"/>
      <c r="W27" s="262">
        <f>W25+W26</f>
        <v>0</v>
      </c>
      <c r="X27" s="304"/>
      <c r="Y27" s="250">
        <f>SUM(Y25:Y26)</f>
        <v>0</v>
      </c>
      <c r="Z27" s="304"/>
      <c r="AA27" s="250">
        <f>SUM(AA25:AA26)</f>
        <v>-1276033</v>
      </c>
      <c r="AB27" s="303"/>
      <c r="AC27" s="250">
        <f>SUM(AC25:AC26)</f>
        <v>2003530</v>
      </c>
      <c r="AD27" s="298"/>
      <c r="AE27" s="250">
        <f>SUM(AE25:AE26)</f>
        <v>727497</v>
      </c>
    </row>
    <row r="28" spans="1:264" ht="18" customHeight="1">
      <c r="A28" s="301"/>
      <c r="B28" s="299"/>
      <c r="C28" s="299"/>
      <c r="D28" s="299"/>
      <c r="E28" s="304"/>
      <c r="F28" s="304"/>
      <c r="G28" s="304"/>
      <c r="H28" s="303"/>
      <c r="I28" s="303"/>
      <c r="J28" s="303"/>
      <c r="K28" s="208"/>
      <c r="L28" s="303"/>
      <c r="M28" s="208"/>
      <c r="N28" s="208"/>
      <c r="O28" s="208"/>
      <c r="P28" s="303"/>
      <c r="Q28" s="208"/>
      <c r="R28" s="303"/>
      <c r="S28" s="208"/>
      <c r="T28" s="208"/>
      <c r="U28" s="208"/>
      <c r="V28" s="304"/>
      <c r="W28" s="304"/>
      <c r="X28" s="304"/>
      <c r="Y28" s="304"/>
      <c r="Z28" s="304"/>
      <c r="AA28" s="304"/>
      <c r="AB28" s="303"/>
      <c r="AC28" s="102"/>
      <c r="AD28" s="298"/>
      <c r="AE28" s="142"/>
    </row>
    <row r="29" spans="1:264" ht="23.25" customHeight="1">
      <c r="A29" s="298" t="s">
        <v>90</v>
      </c>
      <c r="B29" s="299"/>
      <c r="C29" s="299"/>
      <c r="D29" s="299"/>
      <c r="E29" s="151">
        <f>SUM(E20,E27)</f>
        <v>0</v>
      </c>
      <c r="F29" s="102"/>
      <c r="G29" s="151">
        <f>SUM(G20,G27)</f>
        <v>-102649040</v>
      </c>
      <c r="H29" s="303"/>
      <c r="I29" s="151">
        <f>SUM(I20,I27)</f>
        <v>0</v>
      </c>
      <c r="J29" s="303"/>
      <c r="K29" s="151">
        <f>SUM(K20,K27)</f>
        <v>0</v>
      </c>
      <c r="L29" s="303"/>
      <c r="M29" s="151">
        <f>SUM(M20,M27)</f>
        <v>0</v>
      </c>
      <c r="N29" s="102"/>
      <c r="O29" s="151">
        <f>SUM(O20,O27)</f>
        <v>102649040</v>
      </c>
      <c r="P29" s="303"/>
      <c r="Q29" s="151">
        <f>SUM(Q20,Q27)</f>
        <v>-249865290</v>
      </c>
      <c r="R29" s="303"/>
      <c r="S29" s="151">
        <f>SUM(S20,S27)</f>
        <v>0</v>
      </c>
      <c r="T29" s="152"/>
      <c r="U29" s="151">
        <f>SUM(U20,U27)</f>
        <v>0</v>
      </c>
      <c r="V29" s="303"/>
      <c r="W29" s="151">
        <f>SUM(W18,W19)</f>
        <v>0</v>
      </c>
      <c r="X29" s="303"/>
      <c r="Y29" s="151">
        <f>SUM(Y20,Y27)</f>
        <v>0</v>
      </c>
      <c r="Z29" s="303"/>
      <c r="AA29" s="151">
        <f>SUM(AA20,AA27)</f>
        <v>-249865290</v>
      </c>
      <c r="AB29" s="303"/>
      <c r="AC29" s="151">
        <f>SUM(AC20,AC27)</f>
        <v>2003530</v>
      </c>
      <c r="AD29" s="302"/>
      <c r="AE29" s="151">
        <f>SUM(AE20,AE27)</f>
        <v>-247861760</v>
      </c>
    </row>
    <row r="30" spans="1:264" s="1" customFormat="1" ht="19.95" customHeight="1">
      <c r="A30" s="298"/>
      <c r="B30" s="299"/>
      <c r="C30" s="299"/>
      <c r="D30" s="299"/>
      <c r="E30" s="152"/>
      <c r="F30" s="152"/>
      <c r="G30" s="152"/>
      <c r="H30" s="303"/>
      <c r="I30" s="303"/>
      <c r="J30" s="303"/>
      <c r="K30" s="152"/>
      <c r="L30" s="303"/>
      <c r="M30" s="152"/>
      <c r="N30" s="152"/>
      <c r="O30" s="152"/>
      <c r="P30" s="303"/>
      <c r="Q30" s="152"/>
      <c r="R30" s="303"/>
      <c r="S30" s="303"/>
      <c r="T30" s="303"/>
      <c r="U30" s="303"/>
      <c r="V30" s="303"/>
      <c r="W30" s="303"/>
      <c r="X30" s="303"/>
      <c r="Y30" s="303"/>
      <c r="Z30" s="303"/>
      <c r="AA30" s="303"/>
      <c r="AB30" s="303"/>
      <c r="AC30" s="102"/>
      <c r="AD30" s="302"/>
      <c r="AE30" s="104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</row>
    <row r="31" spans="1:264" ht="23.25" customHeight="1">
      <c r="A31" s="298" t="s">
        <v>373</v>
      </c>
      <c r="B31" s="308"/>
      <c r="C31" s="308"/>
      <c r="D31" s="308"/>
      <c r="E31" s="303"/>
      <c r="F31" s="303"/>
      <c r="G31" s="303"/>
      <c r="H31" s="303"/>
      <c r="I31" s="303"/>
      <c r="J31" s="303"/>
      <c r="K31" s="303"/>
      <c r="L31" s="298"/>
      <c r="M31" s="303"/>
      <c r="N31" s="303"/>
      <c r="O31" s="303"/>
      <c r="P31" s="298"/>
      <c r="Q31" s="302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298"/>
      <c r="AC31" s="298"/>
      <c r="AD31" s="298"/>
      <c r="AE31" s="142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</row>
    <row r="32" spans="1:264" ht="23.25" customHeight="1">
      <c r="A32" s="300" t="s">
        <v>442</v>
      </c>
      <c r="B32" s="299"/>
      <c r="C32" s="299"/>
      <c r="D32" s="299"/>
      <c r="E32" s="234">
        <v>0</v>
      </c>
      <c r="F32" s="225"/>
      <c r="G32" s="234">
        <v>0</v>
      </c>
      <c r="H32" s="225"/>
      <c r="I32" s="234">
        <v>0</v>
      </c>
      <c r="J32" s="225"/>
      <c r="K32" s="234">
        <v>0</v>
      </c>
      <c r="L32" s="225"/>
      <c r="M32" s="234">
        <v>0</v>
      </c>
      <c r="N32" s="225"/>
      <c r="O32" s="234">
        <v>0</v>
      </c>
      <c r="P32" s="148"/>
      <c r="Q32" s="225">
        <f>'PL10-11'!C73</f>
        <v>-55667215</v>
      </c>
      <c r="R32" s="284"/>
      <c r="S32" s="234">
        <v>0</v>
      </c>
      <c r="T32" s="284"/>
      <c r="U32" s="234">
        <v>0</v>
      </c>
      <c r="V32" s="284"/>
      <c r="W32" s="285">
        <v>0</v>
      </c>
      <c r="X32" s="284"/>
      <c r="Y32" s="225">
        <f>S32+U32</f>
        <v>0</v>
      </c>
      <c r="Z32" s="225"/>
      <c r="AA32" s="225">
        <f>SUM(E32:Q32,Y32)</f>
        <v>-55667215</v>
      </c>
      <c r="AB32" s="225"/>
      <c r="AC32" s="225">
        <v>13397324</v>
      </c>
      <c r="AD32" s="225"/>
      <c r="AE32" s="225">
        <f>AA32+AC32</f>
        <v>-42269891</v>
      </c>
      <c r="AF32" s="248"/>
    </row>
    <row r="33" spans="1:264" s="1" customFormat="1" ht="23.25" customHeight="1">
      <c r="A33" s="300" t="s">
        <v>75</v>
      </c>
      <c r="B33" s="299"/>
      <c r="C33" s="299"/>
      <c r="D33" s="299"/>
      <c r="E33" s="212">
        <v>0</v>
      </c>
      <c r="F33" s="225"/>
      <c r="G33" s="212">
        <v>0</v>
      </c>
      <c r="H33" s="225"/>
      <c r="I33" s="212">
        <v>0</v>
      </c>
      <c r="J33" s="225"/>
      <c r="K33" s="212">
        <v>0</v>
      </c>
      <c r="L33" s="225"/>
      <c r="M33" s="212">
        <v>0</v>
      </c>
      <c r="N33" s="225"/>
      <c r="O33" s="212">
        <v>0</v>
      </c>
      <c r="P33" s="148"/>
      <c r="Q33" s="212">
        <v>0</v>
      </c>
      <c r="R33" s="284"/>
      <c r="S33" s="212">
        <f>'PL10-11'!C56+'PL10-11'!C64-AC33</f>
        <v>-302733907</v>
      </c>
      <c r="T33" s="284"/>
      <c r="U33" s="212">
        <f>'PL10-11'!C60+'PL10-11'!C40-Q33</f>
        <v>19349208</v>
      </c>
      <c r="V33" s="284"/>
      <c r="W33" s="286">
        <v>0</v>
      </c>
      <c r="X33" s="284"/>
      <c r="Y33" s="212">
        <f>S33+U33</f>
        <v>-283384699</v>
      </c>
      <c r="Z33" s="284"/>
      <c r="AA33" s="212">
        <f>SUM(E33:Q33,Y33)</f>
        <v>-283384699</v>
      </c>
      <c r="AB33" s="284"/>
      <c r="AC33" s="212">
        <v>1066844</v>
      </c>
      <c r="AD33" s="285"/>
      <c r="AE33" s="212">
        <f>AA33+AC33</f>
        <v>-282317855</v>
      </c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</row>
    <row r="34" spans="1:264" ht="24" customHeight="1">
      <c r="A34" s="298" t="s">
        <v>366</v>
      </c>
      <c r="B34" s="308"/>
      <c r="C34" s="308"/>
      <c r="D34" s="308"/>
      <c r="E34" s="277">
        <f>SUM(E32:E33)</f>
        <v>0</v>
      </c>
      <c r="F34" s="102"/>
      <c r="G34" s="277">
        <f>SUM(G32:G33)</f>
        <v>0</v>
      </c>
      <c r="H34" s="152"/>
      <c r="I34" s="277">
        <f>SUM(I32:I33)</f>
        <v>0</v>
      </c>
      <c r="J34" s="152"/>
      <c r="K34" s="277">
        <f>SUM(K32:K33)</f>
        <v>0</v>
      </c>
      <c r="L34" s="152"/>
      <c r="M34" s="277">
        <f>SUM(M32:M33)</f>
        <v>0</v>
      </c>
      <c r="N34" s="102"/>
      <c r="O34" s="277">
        <f>SUM(O32:O33)</f>
        <v>0</v>
      </c>
      <c r="P34" s="287"/>
      <c r="Q34" s="277">
        <f>SUM(Q32:Q33)</f>
        <v>-55667215</v>
      </c>
      <c r="R34" s="303"/>
      <c r="S34" s="277">
        <f>SUM(S32:S33)</f>
        <v>-302733907</v>
      </c>
      <c r="T34" s="152"/>
      <c r="U34" s="277">
        <f>SUM(U32:U33)</f>
        <v>19349208</v>
      </c>
      <c r="V34" s="152"/>
      <c r="W34" s="277">
        <f>SUM(W32:W33)</f>
        <v>0</v>
      </c>
      <c r="X34" s="152"/>
      <c r="Y34" s="277">
        <f>SUM(Y32:Y33)</f>
        <v>-283384699</v>
      </c>
      <c r="Z34" s="152"/>
      <c r="AA34" s="277">
        <f>SUM(AA32:AA33)</f>
        <v>-339051914</v>
      </c>
      <c r="AB34" s="298"/>
      <c r="AC34" s="277">
        <f>SUM(AC32:AC33)</f>
        <v>14464168</v>
      </c>
      <c r="AD34" s="287"/>
      <c r="AE34" s="277">
        <f>SUM(AE32:AE33)</f>
        <v>-324587746</v>
      </c>
      <c r="AF34" s="25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</row>
    <row r="35" spans="1:264" ht="6" customHeight="1">
      <c r="A35" s="298"/>
      <c r="B35" s="308"/>
      <c r="C35" s="308"/>
      <c r="D35" s="308"/>
      <c r="E35" s="102"/>
      <c r="F35" s="102"/>
      <c r="G35" s="102"/>
      <c r="H35" s="152"/>
      <c r="I35" s="102"/>
      <c r="J35" s="152"/>
      <c r="K35" s="102"/>
      <c r="L35" s="152"/>
      <c r="M35" s="102"/>
      <c r="N35" s="102"/>
      <c r="O35" s="102"/>
      <c r="P35" s="287"/>
      <c r="Q35" s="102"/>
      <c r="R35" s="303"/>
      <c r="S35" s="102"/>
      <c r="T35" s="152"/>
      <c r="U35" s="102"/>
      <c r="V35" s="152"/>
      <c r="W35" s="102"/>
      <c r="X35" s="152"/>
      <c r="Y35" s="102"/>
      <c r="Z35" s="152"/>
      <c r="AA35" s="102"/>
      <c r="AB35" s="298"/>
      <c r="AC35" s="102"/>
      <c r="AD35" s="287"/>
      <c r="AE35" s="80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</row>
    <row r="36" spans="1:264" ht="22.05" hidden="1" customHeight="1">
      <c r="A36" s="300" t="s">
        <v>352</v>
      </c>
      <c r="B36" s="308"/>
      <c r="C36" s="308"/>
      <c r="D36" s="308"/>
      <c r="E36" s="148"/>
      <c r="F36" s="148"/>
      <c r="G36" s="148"/>
      <c r="H36" s="225"/>
      <c r="I36" s="148"/>
      <c r="J36" s="225"/>
      <c r="K36" s="148"/>
      <c r="L36" s="225"/>
      <c r="M36" s="148"/>
      <c r="N36" s="148"/>
      <c r="O36" s="148"/>
      <c r="P36" s="148"/>
      <c r="Q36" s="148"/>
      <c r="R36" s="108"/>
      <c r="S36" s="225"/>
      <c r="T36" s="108"/>
      <c r="U36" s="225"/>
      <c r="V36" s="296"/>
      <c r="W36" s="225">
        <v>0</v>
      </c>
      <c r="X36" s="296"/>
      <c r="Y36" s="225">
        <f>S36+U36</f>
        <v>0</v>
      </c>
      <c r="Z36" s="300"/>
      <c r="AA36" s="225">
        <f>SUM(E36:Q36,Y36)</f>
        <v>0</v>
      </c>
      <c r="AB36" s="300"/>
      <c r="AC36" s="225"/>
      <c r="AD36" s="148"/>
      <c r="AE36" s="217">
        <f>AA36+AC36</f>
        <v>0</v>
      </c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</row>
    <row r="37" spans="1:264" ht="24" customHeight="1">
      <c r="A37" s="300" t="s">
        <v>304</v>
      </c>
      <c r="B37" s="299"/>
      <c r="C37" s="299"/>
      <c r="D37" s="299"/>
      <c r="E37" s="290">
        <v>0</v>
      </c>
      <c r="F37" s="244"/>
      <c r="G37" s="290">
        <v>0</v>
      </c>
      <c r="H37" s="234"/>
      <c r="I37" s="290">
        <v>0</v>
      </c>
      <c r="J37" s="234"/>
      <c r="K37" s="290">
        <v>0</v>
      </c>
      <c r="L37" s="234"/>
      <c r="M37" s="290">
        <v>0</v>
      </c>
      <c r="N37" s="244"/>
      <c r="O37" s="290">
        <v>0</v>
      </c>
      <c r="P37" s="244"/>
      <c r="Q37" s="290">
        <f>-S37</f>
        <v>-200793022</v>
      </c>
      <c r="R37" s="284"/>
      <c r="S37" s="290">
        <f>200488235+304787</f>
        <v>200793022</v>
      </c>
      <c r="T37" s="284"/>
      <c r="U37" s="290">
        <v>0</v>
      </c>
      <c r="V37" s="284"/>
      <c r="W37" s="284">
        <v>0</v>
      </c>
      <c r="X37" s="284"/>
      <c r="Y37" s="284">
        <f>-Q37</f>
        <v>200793022</v>
      </c>
      <c r="Z37" s="284"/>
      <c r="AA37" s="290">
        <v>0</v>
      </c>
      <c r="AB37" s="284"/>
      <c r="AC37" s="290">
        <v>0</v>
      </c>
      <c r="AD37" s="284"/>
      <c r="AE37" s="272">
        <f>AA37+AC37</f>
        <v>0</v>
      </c>
    </row>
    <row r="38" spans="1:264" s="8" customFormat="1" ht="24" hidden="1" customHeight="1">
      <c r="A38" s="300" t="s">
        <v>375</v>
      </c>
      <c r="B38" s="299"/>
      <c r="C38" s="299"/>
      <c r="D38" s="299"/>
      <c r="E38" s="244"/>
      <c r="F38" s="244"/>
      <c r="G38" s="244"/>
      <c r="H38" s="234"/>
      <c r="I38" s="244"/>
      <c r="J38" s="234"/>
      <c r="K38" s="244"/>
      <c r="L38" s="234"/>
      <c r="M38" s="244"/>
      <c r="N38" s="244"/>
      <c r="O38" s="244"/>
      <c r="P38" s="244"/>
      <c r="Q38" s="211"/>
      <c r="R38" s="108"/>
      <c r="S38" s="244"/>
      <c r="T38" s="234"/>
      <c r="U38" s="225"/>
      <c r="V38" s="234"/>
      <c r="W38" s="297"/>
      <c r="X38" s="234"/>
      <c r="Y38" s="225">
        <f>S38+U38</f>
        <v>0</v>
      </c>
      <c r="Z38" s="234"/>
      <c r="AA38" s="225">
        <f>SUM(E38:Q38,Y38)</f>
        <v>0</v>
      </c>
      <c r="AB38" s="300"/>
      <c r="AC38" s="244"/>
      <c r="AD38" s="244"/>
      <c r="AE38" s="214">
        <f>AA38+AC38</f>
        <v>0</v>
      </c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</row>
    <row r="39" spans="1:264" ht="23.25" customHeight="1" thickBot="1">
      <c r="A39" s="309" t="s">
        <v>406</v>
      </c>
      <c r="B39" s="310"/>
      <c r="C39" s="310"/>
      <c r="D39" s="310"/>
      <c r="E39" s="271">
        <f>E14+E29+E34+E37</f>
        <v>508448439</v>
      </c>
      <c r="F39" s="102"/>
      <c r="G39" s="271">
        <f>G14+G29+G34+G37</f>
        <v>-102649040</v>
      </c>
      <c r="H39" s="302"/>
      <c r="I39" s="271">
        <f>I14+I29+I34+I37</f>
        <v>694968529</v>
      </c>
      <c r="J39" s="302"/>
      <c r="K39" s="271">
        <f>K14+K29+K34+K37</f>
        <v>44033292</v>
      </c>
      <c r="L39" s="302"/>
      <c r="M39" s="271">
        <f>M14+M29+M34+M37</f>
        <v>50844947</v>
      </c>
      <c r="N39" s="102"/>
      <c r="O39" s="271">
        <f>O14+O29+O34+O37</f>
        <v>102649040</v>
      </c>
      <c r="P39" s="302"/>
      <c r="Q39" s="271">
        <f>Q14+Q29+Q34+Q37</f>
        <v>2650188411</v>
      </c>
      <c r="R39" s="302"/>
      <c r="S39" s="271">
        <f>S14+S29+S34+S37</f>
        <v>-642015535</v>
      </c>
      <c r="T39" s="302"/>
      <c r="U39" s="271">
        <f>U14+U29+U34+U37</f>
        <v>39088654</v>
      </c>
      <c r="V39" s="302"/>
      <c r="W39" s="205">
        <f>W14+W29+W34</f>
        <v>0</v>
      </c>
      <c r="X39" s="302"/>
      <c r="Y39" s="271">
        <f>Y14+Y29+Y34+Y37</f>
        <v>-603876885</v>
      </c>
      <c r="Z39" s="302"/>
      <c r="AA39" s="271">
        <f>AA14+AA29+AA34+AA37</f>
        <v>3344606733</v>
      </c>
      <c r="AB39" s="302"/>
      <c r="AC39" s="271">
        <f>AC14+AC29+AC34+AC37</f>
        <v>42816782</v>
      </c>
      <c r="AD39" s="302"/>
      <c r="AE39" s="270">
        <f>AE14+AE29+AE34+AE37</f>
        <v>3387423515</v>
      </c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  <c r="EA39" s="74"/>
      <c r="EB39" s="74"/>
      <c r="EC39" s="74"/>
      <c r="ED39" s="74"/>
      <c r="EE39" s="74"/>
      <c r="EF39" s="74"/>
      <c r="EG39" s="74"/>
      <c r="EH39" s="74"/>
      <c r="EI39" s="74"/>
      <c r="EJ39" s="74"/>
      <c r="EK39" s="74"/>
      <c r="EL39" s="74"/>
      <c r="EM39" s="74"/>
      <c r="EN39" s="74"/>
      <c r="EO39" s="74"/>
      <c r="EP39" s="74"/>
      <c r="EQ39" s="74"/>
      <c r="ER39" s="74"/>
      <c r="ES39" s="74"/>
      <c r="ET39" s="74"/>
      <c r="EU39" s="74"/>
      <c r="EV39" s="74"/>
      <c r="EW39" s="74"/>
      <c r="EX39" s="74"/>
      <c r="EY39" s="74"/>
      <c r="EZ39" s="74"/>
      <c r="FA39" s="74"/>
      <c r="FB39" s="74"/>
      <c r="FC39" s="74"/>
      <c r="FD39" s="74"/>
      <c r="FE39" s="74"/>
      <c r="FF39" s="74"/>
      <c r="FG39" s="74"/>
      <c r="FH39" s="74"/>
      <c r="FI39" s="74"/>
      <c r="FJ39" s="74"/>
      <c r="FK39" s="74"/>
      <c r="FL39" s="74"/>
      <c r="FM39" s="74"/>
      <c r="FN39" s="74"/>
      <c r="FO39" s="74"/>
      <c r="FP39" s="74"/>
      <c r="FQ39" s="74"/>
      <c r="FR39" s="74"/>
      <c r="FS39" s="74"/>
      <c r="FT39" s="74"/>
      <c r="FU39" s="74"/>
      <c r="FV39" s="74"/>
      <c r="FW39" s="74"/>
      <c r="FX39" s="74"/>
      <c r="FY39" s="74"/>
      <c r="FZ39" s="74"/>
      <c r="GA39" s="74"/>
      <c r="GB39" s="74"/>
      <c r="GC39" s="74"/>
      <c r="GD39" s="74"/>
      <c r="GE39" s="74"/>
      <c r="GF39" s="74"/>
      <c r="GG39" s="74"/>
      <c r="GH39" s="74"/>
      <c r="GI39" s="74"/>
      <c r="GJ39" s="74"/>
      <c r="GK39" s="74"/>
      <c r="GL39" s="74"/>
      <c r="GM39" s="74"/>
      <c r="GN39" s="74"/>
      <c r="GO39" s="74"/>
      <c r="GP39" s="74"/>
      <c r="GQ39" s="74"/>
      <c r="GR39" s="74"/>
      <c r="GS39" s="74"/>
      <c r="GT39" s="74"/>
      <c r="GU39" s="74"/>
      <c r="GV39" s="74"/>
      <c r="GW39" s="74"/>
      <c r="GX39" s="74"/>
      <c r="GY39" s="74"/>
      <c r="GZ39" s="74"/>
      <c r="HA39" s="74"/>
      <c r="HB39" s="74"/>
      <c r="HC39" s="74"/>
      <c r="HD39" s="74"/>
      <c r="HE39" s="74"/>
      <c r="HF39" s="74"/>
      <c r="HG39" s="74"/>
      <c r="HH39" s="74"/>
      <c r="HI39" s="74"/>
      <c r="HJ39" s="74"/>
      <c r="HK39" s="74"/>
      <c r="HL39" s="74"/>
      <c r="HM39" s="74"/>
      <c r="HN39" s="74"/>
      <c r="HO39" s="74"/>
      <c r="HP39" s="74"/>
      <c r="HQ39" s="74"/>
      <c r="HR39" s="74"/>
      <c r="HS39" s="74"/>
      <c r="HT39" s="74"/>
      <c r="HU39" s="74"/>
      <c r="HV39" s="74"/>
      <c r="HW39" s="74"/>
      <c r="HX39" s="74"/>
      <c r="HY39" s="74"/>
      <c r="HZ39" s="74"/>
      <c r="IA39" s="74"/>
      <c r="IB39" s="74"/>
      <c r="IC39" s="74"/>
      <c r="ID39" s="74"/>
      <c r="IE39" s="74"/>
      <c r="IF39" s="74"/>
      <c r="IG39" s="74"/>
      <c r="IH39" s="74"/>
      <c r="II39" s="74"/>
      <c r="IJ39" s="74"/>
      <c r="IK39" s="74"/>
      <c r="IL39" s="74"/>
      <c r="IM39" s="74"/>
      <c r="IN39" s="74"/>
      <c r="IO39" s="74"/>
      <c r="IP39" s="74"/>
      <c r="IQ39" s="74"/>
      <c r="IR39" s="74"/>
      <c r="IS39" s="74"/>
      <c r="IT39" s="74"/>
      <c r="IU39" s="74"/>
      <c r="IV39" s="74"/>
      <c r="IW39" s="74"/>
      <c r="IX39" s="74"/>
      <c r="IY39" s="74"/>
      <c r="IZ39" s="74"/>
      <c r="JA39" s="74"/>
      <c r="JB39" s="74"/>
      <c r="JC39" s="74"/>
      <c r="JD39" s="74"/>
    </row>
    <row r="40" spans="1:264" ht="23.25" customHeight="1" thickTop="1">
      <c r="A40" s="300"/>
      <c r="B40" s="311"/>
      <c r="C40" s="311"/>
      <c r="D40" s="311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0"/>
      <c r="T40" s="300"/>
      <c r="U40" s="300"/>
      <c r="V40" s="300"/>
      <c r="W40" s="300"/>
      <c r="X40" s="300"/>
      <c r="Y40" s="300"/>
      <c r="Z40" s="300"/>
      <c r="AA40" s="300"/>
      <c r="AB40" s="300"/>
      <c r="AC40" s="300"/>
      <c r="AD40" s="300"/>
      <c r="AE40" s="44"/>
    </row>
    <row r="41" spans="1:264" ht="23.25" customHeight="1">
      <c r="E41" s="248"/>
      <c r="F41" s="248"/>
      <c r="G41" s="248"/>
      <c r="I41" s="248"/>
      <c r="K41" s="248"/>
      <c r="M41" s="248"/>
      <c r="N41" s="248"/>
      <c r="O41" s="248"/>
      <c r="Q41" s="44"/>
      <c r="S41" s="248"/>
      <c r="W41" s="44"/>
      <c r="Y41" s="44"/>
      <c r="AA41" s="44"/>
      <c r="AC41" s="44"/>
      <c r="AE41" s="44"/>
    </row>
    <row r="44" spans="1:264" ht="23.25" customHeight="1">
      <c r="AC44" s="248"/>
    </row>
    <row r="59" spans="1:264" s="3" customFormat="1" ht="23.25" customHeight="1">
      <c r="A59"/>
      <c r="B59" s="7"/>
      <c r="C59" s="7"/>
      <c r="D59" s="7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</row>
    <row r="60" spans="1:264" ht="23.25" customHeight="1">
      <c r="R60">
        <f>E60-K60</f>
        <v>0</v>
      </c>
    </row>
    <row r="102" ht="17.25" customHeight="1"/>
    <row r="109" ht="16.5" customHeight="1"/>
    <row r="115" ht="17.25" customHeight="1"/>
    <row r="117" ht="17.25" customHeight="1"/>
    <row r="122" ht="15.75" customHeight="1"/>
  </sheetData>
  <mergeCells count="6">
    <mergeCell ref="E12:AE12"/>
    <mergeCell ref="AC1:AE1"/>
    <mergeCell ref="AC2:AE2"/>
    <mergeCell ref="E4:AE4"/>
    <mergeCell ref="M5:Q5"/>
    <mergeCell ref="S5:Y5"/>
  </mergeCells>
  <pageMargins left="0.7" right="0.7" top="0.48" bottom="0.5" header="0.5" footer="0.5"/>
  <pageSetup paperSize="9" scale="54" firstPageNumber="13" fitToHeight="0" orientation="landscape" useFirstPageNumber="1" r:id="rId1"/>
  <headerFooter alignWithMargins="0">
    <oddFooter>&amp;L หมายเหตุประกอบงบการเงินเป็นส่วนหนึ่งของงบการเงินนี้
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Q118"/>
  <sheetViews>
    <sheetView view="pageBreakPreview" topLeftCell="A13" zoomScale="90" zoomScaleNormal="100" zoomScaleSheetLayoutView="90" workbookViewId="0">
      <selection activeCell="E98" sqref="E98"/>
    </sheetView>
  </sheetViews>
  <sheetFormatPr defaultColWidth="9.125" defaultRowHeight="23.25" customHeight="1"/>
  <cols>
    <col min="1" max="1" width="46" style="21" customWidth="1"/>
    <col min="2" max="2" width="8" style="22" customWidth="1"/>
    <col min="3" max="3" width="1.125" style="12" customWidth="1"/>
    <col min="4" max="4" width="12.75" style="12" customWidth="1"/>
    <col min="5" max="5" width="1.75" style="12" customWidth="1"/>
    <col min="6" max="6" width="12.75" style="12" customWidth="1"/>
    <col min="7" max="7" width="1.625" style="12" customWidth="1"/>
    <col min="8" max="8" width="12.75" style="12" customWidth="1"/>
    <col min="9" max="9" width="0.875" style="12" customWidth="1"/>
    <col min="10" max="10" width="12.75" style="12" customWidth="1"/>
    <col min="11" max="11" width="11.125" style="12" customWidth="1"/>
    <col min="12" max="12" width="12.75" style="12" customWidth="1"/>
    <col min="13" max="13" width="0.875" style="12" customWidth="1"/>
    <col min="14" max="14" width="12.75" style="12" customWidth="1"/>
    <col min="15" max="15" width="9.125" style="12"/>
    <col min="16" max="16" width="11.875" style="12" bestFit="1" customWidth="1"/>
    <col min="17" max="17" width="9.875" style="12" bestFit="1" customWidth="1"/>
    <col min="18" max="16384" width="9.125" style="12"/>
  </cols>
  <sheetData>
    <row r="1" spans="1:14" ht="23.25" customHeight="1">
      <c r="A1" s="14" t="s">
        <v>0</v>
      </c>
      <c r="B1" s="15"/>
      <c r="C1" s="16"/>
      <c r="D1" s="16"/>
      <c r="E1" s="16"/>
      <c r="F1" s="16"/>
      <c r="G1" s="16"/>
      <c r="H1" s="16"/>
      <c r="I1" s="16"/>
      <c r="J1" s="16"/>
      <c r="L1" s="16"/>
      <c r="M1" s="16"/>
      <c r="N1" s="16"/>
    </row>
    <row r="2" spans="1:14" ht="23.25" customHeight="1">
      <c r="A2" s="14" t="s">
        <v>100</v>
      </c>
      <c r="B2" s="15"/>
      <c r="C2" s="16"/>
      <c r="D2" s="16"/>
      <c r="E2" s="16"/>
      <c r="F2" s="16"/>
      <c r="G2" s="16"/>
      <c r="H2" s="16"/>
      <c r="I2" s="16"/>
      <c r="J2" s="16"/>
      <c r="L2" s="16"/>
      <c r="M2" s="16"/>
      <c r="N2" s="16"/>
    </row>
    <row r="3" spans="1:14" ht="23.25" customHeight="1">
      <c r="A3" s="14"/>
      <c r="B3" s="15"/>
      <c r="C3" s="16"/>
      <c r="D3" s="16"/>
      <c r="E3" s="16"/>
      <c r="F3" s="16"/>
      <c r="G3" s="16"/>
      <c r="H3" s="16"/>
      <c r="I3" s="16"/>
      <c r="J3" s="16"/>
      <c r="L3" s="16"/>
      <c r="M3" s="16"/>
      <c r="N3" s="16"/>
    </row>
    <row r="4" spans="1:14" ht="23.1" customHeight="1">
      <c r="A4" s="17"/>
      <c r="B4" s="18"/>
      <c r="C4" s="56"/>
      <c r="D4" s="371" t="s">
        <v>1</v>
      </c>
      <c r="E4" s="371"/>
      <c r="F4" s="371"/>
      <c r="G4" s="20"/>
      <c r="H4" s="371" t="s">
        <v>47</v>
      </c>
      <c r="I4" s="371"/>
      <c r="J4" s="371"/>
      <c r="L4" s="371" t="s">
        <v>47</v>
      </c>
      <c r="M4" s="371"/>
      <c r="N4" s="371"/>
    </row>
    <row r="5" spans="1:14" ht="23.1" customHeight="1">
      <c r="A5" s="46"/>
      <c r="B5" s="18"/>
      <c r="C5" s="53"/>
      <c r="D5" s="373" t="s">
        <v>101</v>
      </c>
      <c r="E5" s="373"/>
      <c r="F5" s="373"/>
      <c r="G5" s="41"/>
      <c r="H5" s="373" t="s">
        <v>101</v>
      </c>
      <c r="I5" s="373"/>
      <c r="J5" s="373"/>
      <c r="L5" s="373" t="s">
        <v>101</v>
      </c>
      <c r="M5" s="373"/>
      <c r="N5" s="373"/>
    </row>
    <row r="6" spans="1:14" ht="23.1" customHeight="1">
      <c r="A6" s="46"/>
      <c r="B6" s="18"/>
      <c r="C6" s="53"/>
      <c r="D6" s="373" t="s">
        <v>122</v>
      </c>
      <c r="E6" s="373"/>
      <c r="F6" s="373"/>
      <c r="G6" s="41"/>
      <c r="H6" s="373" t="s">
        <v>122</v>
      </c>
      <c r="I6" s="373"/>
      <c r="J6" s="373"/>
      <c r="L6" s="373" t="s">
        <v>122</v>
      </c>
      <c r="M6" s="373"/>
      <c r="N6" s="373"/>
    </row>
    <row r="7" spans="1:14" ht="23.1" customHeight="1">
      <c r="A7" s="17"/>
      <c r="B7" s="18" t="s">
        <v>2</v>
      </c>
      <c r="C7" s="2"/>
      <c r="D7" s="2">
        <v>2559</v>
      </c>
      <c r="E7" s="2"/>
      <c r="F7" s="2">
        <v>2558</v>
      </c>
      <c r="G7" s="2"/>
      <c r="H7" s="2">
        <v>2559</v>
      </c>
      <c r="I7" s="2"/>
      <c r="J7" s="2">
        <v>2558</v>
      </c>
      <c r="L7" s="2">
        <v>2559</v>
      </c>
      <c r="M7" s="2"/>
      <c r="N7" s="2">
        <v>2558</v>
      </c>
    </row>
    <row r="8" spans="1:14" ht="23.1" customHeight="1">
      <c r="A8" s="17"/>
      <c r="B8" s="18"/>
      <c r="C8" s="56"/>
      <c r="D8" s="370" t="s">
        <v>41</v>
      </c>
      <c r="E8" s="370"/>
      <c r="F8" s="370"/>
      <c r="G8" s="370"/>
      <c r="H8" s="370"/>
      <c r="I8" s="370"/>
      <c r="J8" s="370"/>
    </row>
    <row r="9" spans="1:14" ht="23.1" customHeight="1">
      <c r="A9" s="24" t="s">
        <v>15</v>
      </c>
      <c r="B9" s="18"/>
      <c r="C9" s="28"/>
      <c r="D9" s="28"/>
      <c r="E9" s="28"/>
      <c r="F9" s="28"/>
      <c r="G9" s="28"/>
      <c r="H9" s="28"/>
      <c r="I9" s="28"/>
      <c r="J9" s="28"/>
      <c r="L9" s="28"/>
      <c r="M9" s="28"/>
      <c r="N9" s="28"/>
    </row>
    <row r="10" spans="1:14" ht="23.1" customHeight="1">
      <c r="A10" s="27" t="s">
        <v>36</v>
      </c>
      <c r="B10" s="18" t="s">
        <v>106</v>
      </c>
      <c r="C10" s="28"/>
      <c r="E10" s="28"/>
      <c r="F10" s="34">
        <v>1261102</v>
      </c>
      <c r="G10" s="28"/>
      <c r="H10" s="34">
        <f>ROUND((L10/1000),0)</f>
        <v>408924</v>
      </c>
      <c r="I10" s="28"/>
      <c r="J10" s="34">
        <v>398959</v>
      </c>
      <c r="K10" s="3"/>
      <c r="L10" s="34">
        <v>408924204.73000002</v>
      </c>
      <c r="M10" s="28"/>
      <c r="N10" s="34">
        <v>398959</v>
      </c>
    </row>
    <row r="11" spans="1:14" ht="23.1" customHeight="1">
      <c r="A11" s="27" t="s">
        <v>50</v>
      </c>
      <c r="B11" s="18"/>
      <c r="C11" s="28"/>
      <c r="E11" s="28"/>
      <c r="F11" s="57">
        <v>14287</v>
      </c>
      <c r="G11" s="28"/>
      <c r="H11" s="34">
        <f>ROUND((L11/1000),0)</f>
        <v>0</v>
      </c>
      <c r="I11" s="28"/>
      <c r="J11" s="58">
        <v>2998</v>
      </c>
      <c r="K11" s="3"/>
      <c r="L11" s="58">
        <v>0</v>
      </c>
      <c r="M11" s="28"/>
      <c r="N11" s="58">
        <v>2998</v>
      </c>
    </row>
    <row r="12" spans="1:14" s="50" customFormat="1" ht="23.1" customHeight="1">
      <c r="A12" s="46" t="s">
        <v>88</v>
      </c>
      <c r="B12" s="18" t="s">
        <v>106</v>
      </c>
      <c r="C12" s="28"/>
      <c r="D12" s="12"/>
      <c r="E12" s="28"/>
      <c r="F12" s="57">
        <v>3589</v>
      </c>
      <c r="G12" s="28"/>
      <c r="H12" s="34">
        <f>ROUND((L12/1000),0)</f>
        <v>2350</v>
      </c>
      <c r="I12" s="28"/>
      <c r="J12" s="34">
        <v>4137</v>
      </c>
      <c r="K12" s="49"/>
      <c r="L12" s="34">
        <v>2350166.41</v>
      </c>
      <c r="M12" s="28"/>
      <c r="N12" s="34">
        <v>4137</v>
      </c>
    </row>
    <row r="13" spans="1:14" s="50" customFormat="1" ht="23.1" customHeight="1">
      <c r="A13" s="27" t="s">
        <v>16</v>
      </c>
      <c r="B13" s="18" t="s">
        <v>106</v>
      </c>
      <c r="C13" s="28"/>
      <c r="D13" s="81"/>
      <c r="E13" s="28"/>
      <c r="F13" s="35">
        <v>11779</v>
      </c>
      <c r="G13" s="28"/>
      <c r="H13" s="92">
        <f>ROUND((L13/1000),0)+1</f>
        <v>6967</v>
      </c>
      <c r="I13" s="28"/>
      <c r="J13" s="35">
        <v>5627</v>
      </c>
      <c r="K13" s="49"/>
      <c r="L13" s="35">
        <v>6966352.9399999976</v>
      </c>
      <c r="M13" s="28"/>
      <c r="N13" s="35">
        <v>5627</v>
      </c>
    </row>
    <row r="14" spans="1:14" ht="23.1" customHeight="1">
      <c r="A14" s="17" t="s">
        <v>17</v>
      </c>
      <c r="B14" s="18"/>
      <c r="C14" s="4"/>
      <c r="D14" s="26">
        <f>SUM(D10:D13)</f>
        <v>0</v>
      </c>
      <c r="E14" s="4"/>
      <c r="F14" s="26">
        <f>SUM(F10:F13)</f>
        <v>1290757</v>
      </c>
      <c r="G14" s="4"/>
      <c r="H14" s="26">
        <f>SUM(H10:H13)</f>
        <v>418241</v>
      </c>
      <c r="I14" s="4"/>
      <c r="J14" s="26">
        <f>SUM(J10:J13)</f>
        <v>411721</v>
      </c>
      <c r="K14" s="3"/>
      <c r="L14" s="26">
        <f>SUM(L10:L13)</f>
        <v>418240724.08000004</v>
      </c>
      <c r="M14" s="4"/>
      <c r="N14" s="26">
        <f>SUM(N10:N13)</f>
        <v>411721</v>
      </c>
    </row>
    <row r="15" spans="1:14" ht="9.75" customHeight="1">
      <c r="A15" s="17"/>
      <c r="B15" s="18"/>
      <c r="C15" s="28"/>
      <c r="D15" s="28"/>
      <c r="E15" s="28"/>
      <c r="F15" s="28"/>
      <c r="G15" s="28"/>
      <c r="H15" s="28"/>
      <c r="I15" s="28"/>
      <c r="J15" s="28"/>
      <c r="K15" s="3"/>
      <c r="L15" s="28"/>
      <c r="M15" s="28"/>
      <c r="N15" s="28"/>
    </row>
    <row r="16" spans="1:14" ht="23.1" customHeight="1">
      <c r="A16" s="24" t="s">
        <v>18</v>
      </c>
      <c r="B16" s="18"/>
      <c r="C16" s="28"/>
      <c r="D16" s="28"/>
      <c r="E16" s="28"/>
      <c r="F16" s="28"/>
      <c r="G16" s="28"/>
      <c r="H16" s="28"/>
      <c r="I16" s="28"/>
      <c r="J16" s="28"/>
      <c r="K16" s="3"/>
      <c r="L16" s="28"/>
      <c r="M16" s="28"/>
      <c r="N16" s="28"/>
    </row>
    <row r="17" spans="1:14" ht="23.1" customHeight="1">
      <c r="A17" s="27" t="s">
        <v>19</v>
      </c>
      <c r="B17" s="18" t="s">
        <v>106</v>
      </c>
      <c r="C17" s="28"/>
      <c r="E17" s="28"/>
      <c r="F17" s="34">
        <v>1122369</v>
      </c>
      <c r="G17" s="28"/>
      <c r="H17" s="34">
        <f>ROUND((L17/1000),0)</f>
        <v>387377</v>
      </c>
      <c r="I17" s="28"/>
      <c r="J17" s="34">
        <v>352411</v>
      </c>
      <c r="K17" s="3"/>
      <c r="L17" s="34">
        <v>387376880.49000001</v>
      </c>
      <c r="M17" s="28"/>
      <c r="N17" s="34">
        <v>352411</v>
      </c>
    </row>
    <row r="18" spans="1:14" ht="23.1" customHeight="1">
      <c r="A18" s="27" t="s">
        <v>58</v>
      </c>
      <c r="B18" s="18" t="s">
        <v>106</v>
      </c>
      <c r="C18" s="28"/>
      <c r="E18" s="28"/>
      <c r="F18" s="34">
        <v>60829</v>
      </c>
      <c r="G18" s="28"/>
      <c r="H18" s="34">
        <f>ROUND((L18/1000),0)</f>
        <v>35660</v>
      </c>
      <c r="I18" s="28"/>
      <c r="J18" s="34">
        <v>30984</v>
      </c>
      <c r="K18" s="3"/>
      <c r="L18" s="34">
        <v>35660000.719999984</v>
      </c>
      <c r="M18" s="28"/>
      <c r="N18" s="34">
        <v>30984</v>
      </c>
    </row>
    <row r="19" spans="1:14" ht="23.1" customHeight="1">
      <c r="A19" s="27" t="s">
        <v>57</v>
      </c>
      <c r="B19" s="18" t="s">
        <v>106</v>
      </c>
      <c r="C19" s="28"/>
      <c r="E19" s="28"/>
      <c r="F19" s="34">
        <v>33288</v>
      </c>
      <c r="G19" s="28"/>
      <c r="H19" s="34">
        <f>ROUND((L19/1000),0)</f>
        <v>30648</v>
      </c>
      <c r="I19" s="28"/>
      <c r="J19" s="34">
        <f>27396</f>
        <v>27396</v>
      </c>
      <c r="K19" s="3"/>
      <c r="L19" s="34">
        <v>30647577.119999994</v>
      </c>
      <c r="M19" s="28"/>
      <c r="N19" s="34">
        <f>27396</f>
        <v>27396</v>
      </c>
    </row>
    <row r="20" spans="1:14" ht="23.1" customHeight="1">
      <c r="A20" s="27" t="s">
        <v>60</v>
      </c>
      <c r="B20" s="18"/>
      <c r="C20" s="28"/>
      <c r="E20" s="28"/>
      <c r="F20" s="59">
        <v>0</v>
      </c>
      <c r="G20" s="28"/>
      <c r="H20" s="34">
        <f>ROUND((L20/1000),0)</f>
        <v>2640</v>
      </c>
      <c r="I20" s="28"/>
      <c r="J20" s="60">
        <v>0</v>
      </c>
      <c r="K20" s="3"/>
      <c r="L20" s="34">
        <v>2640027.6800000002</v>
      </c>
      <c r="M20" s="28"/>
      <c r="N20" s="60">
        <v>0</v>
      </c>
    </row>
    <row r="21" spans="1:14" ht="23.1" customHeight="1">
      <c r="A21" s="27" t="s">
        <v>59</v>
      </c>
      <c r="B21" s="18"/>
      <c r="C21" s="28"/>
      <c r="D21" s="81"/>
      <c r="E21" s="28"/>
      <c r="F21" s="9">
        <v>2727</v>
      </c>
      <c r="G21" s="28"/>
      <c r="H21" s="9">
        <f>ROUND((L21/1000),0)</f>
        <v>111</v>
      </c>
      <c r="I21" s="28"/>
      <c r="J21" s="29">
        <v>200</v>
      </c>
      <c r="K21" s="3"/>
      <c r="L21" s="29">
        <v>111199.51999999999</v>
      </c>
      <c r="M21" s="28"/>
      <c r="N21" s="29">
        <v>200</v>
      </c>
    </row>
    <row r="22" spans="1:14" ht="23.1" customHeight="1">
      <c r="A22" s="17" t="s">
        <v>20</v>
      </c>
      <c r="B22" s="18"/>
      <c r="C22" s="4"/>
      <c r="D22" s="26">
        <f>SUM(D17:D21)</f>
        <v>0</v>
      </c>
      <c r="E22" s="4"/>
      <c r="F22" s="26">
        <f>SUM(F17:F21)</f>
        <v>1219213</v>
      </c>
      <c r="G22" s="4"/>
      <c r="H22" s="26">
        <f>SUM(H17:H21)</f>
        <v>456436</v>
      </c>
      <c r="I22" s="4"/>
      <c r="J22" s="26">
        <f>SUM(J17:J21)</f>
        <v>410991</v>
      </c>
      <c r="K22" s="3"/>
      <c r="L22" s="26">
        <f>SUM(L17:L21)</f>
        <v>456435685.52999997</v>
      </c>
      <c r="M22" s="4"/>
      <c r="N22" s="26">
        <f>SUM(N17:N21)</f>
        <v>410991</v>
      </c>
    </row>
    <row r="23" spans="1:14" ht="9.75" customHeight="1">
      <c r="A23" s="17"/>
      <c r="B23" s="18"/>
      <c r="C23" s="28"/>
      <c r="D23" s="28"/>
      <c r="E23" s="28"/>
      <c r="F23" s="28"/>
      <c r="G23" s="28"/>
      <c r="H23" s="28"/>
      <c r="I23" s="28"/>
      <c r="J23" s="28"/>
      <c r="K23" s="3"/>
      <c r="L23" s="28"/>
      <c r="M23" s="28"/>
      <c r="N23" s="28"/>
    </row>
    <row r="24" spans="1:14" ht="23.1" customHeight="1">
      <c r="A24" s="46" t="s">
        <v>123</v>
      </c>
      <c r="B24" s="18" t="s">
        <v>142</v>
      </c>
      <c r="C24" s="28"/>
      <c r="D24" s="81"/>
      <c r="E24" s="28"/>
      <c r="F24" s="35">
        <v>-192</v>
      </c>
      <c r="G24" s="28"/>
      <c r="H24" s="77">
        <v>0</v>
      </c>
      <c r="I24" s="28"/>
      <c r="J24" s="77" t="s">
        <v>22</v>
      </c>
      <c r="K24" s="3"/>
      <c r="L24" s="77" t="s">
        <v>22</v>
      </c>
      <c r="M24" s="28"/>
      <c r="N24" s="77" t="s">
        <v>22</v>
      </c>
    </row>
    <row r="25" spans="1:14" ht="9.75" customHeight="1">
      <c r="A25" s="27"/>
      <c r="B25" s="18"/>
      <c r="C25" s="28"/>
      <c r="D25" s="34"/>
      <c r="E25" s="28"/>
      <c r="F25" s="34"/>
      <c r="G25" s="28"/>
      <c r="H25" s="59"/>
      <c r="I25" s="28"/>
      <c r="J25" s="59"/>
      <c r="K25" s="3"/>
      <c r="L25" s="59"/>
      <c r="M25" s="28"/>
      <c r="N25" s="59"/>
    </row>
    <row r="26" spans="1:14" ht="23.1" customHeight="1">
      <c r="A26" s="17" t="s">
        <v>135</v>
      </c>
      <c r="B26" s="18"/>
      <c r="C26" s="4"/>
      <c r="D26" s="4"/>
      <c r="E26" s="4"/>
      <c r="F26" s="4">
        <f>F14-F22+F24</f>
        <v>71352</v>
      </c>
      <c r="G26" s="4"/>
      <c r="H26" s="4">
        <f>H14-H22+H24</f>
        <v>-38195</v>
      </c>
      <c r="I26" s="4"/>
      <c r="J26" s="4">
        <f>J14-J22</f>
        <v>730</v>
      </c>
      <c r="K26" s="3"/>
      <c r="L26" s="4"/>
      <c r="M26" s="4"/>
      <c r="N26" s="4">
        <f>N14-N22</f>
        <v>730</v>
      </c>
    </row>
    <row r="27" spans="1:14" ht="23.1" customHeight="1">
      <c r="A27" s="46" t="s">
        <v>109</v>
      </c>
      <c r="B27" s="18" t="s">
        <v>137</v>
      </c>
      <c r="C27" s="28"/>
      <c r="D27" s="9"/>
      <c r="E27" s="28"/>
      <c r="F27" s="9">
        <v>-2590</v>
      </c>
      <c r="G27" s="9"/>
      <c r="H27" s="9">
        <v>0</v>
      </c>
      <c r="I27" s="28"/>
      <c r="J27" s="61">
        <v>1348</v>
      </c>
      <c r="K27" s="3"/>
      <c r="L27" s="61"/>
      <c r="M27" s="28"/>
      <c r="N27" s="61">
        <v>1348</v>
      </c>
    </row>
    <row r="28" spans="1:14" ht="9.75" customHeight="1">
      <c r="A28" s="27"/>
      <c r="B28" s="18"/>
      <c r="C28" s="39"/>
      <c r="D28" s="28"/>
      <c r="E28" s="39"/>
      <c r="F28" s="28"/>
      <c r="G28" s="28"/>
      <c r="H28" s="28"/>
      <c r="I28" s="39"/>
      <c r="J28" s="39"/>
      <c r="K28" s="3"/>
      <c r="L28" s="39"/>
      <c r="M28" s="39"/>
      <c r="N28" s="39"/>
    </row>
    <row r="29" spans="1:14" ht="23.1" customHeight="1">
      <c r="A29" s="17" t="s">
        <v>118</v>
      </c>
      <c r="B29" s="18"/>
      <c r="C29" s="4"/>
      <c r="D29" s="26">
        <f>SUM(D26:D27)</f>
        <v>0</v>
      </c>
      <c r="E29" s="4"/>
      <c r="F29" s="26">
        <f>SUM(F26:F27)</f>
        <v>68762</v>
      </c>
      <c r="G29" s="26"/>
      <c r="H29" s="26">
        <f>SUM(H26:H27)</f>
        <v>-38195</v>
      </c>
      <c r="I29" s="4"/>
      <c r="J29" s="26">
        <f>SUM(J26:J27)</f>
        <v>2078</v>
      </c>
      <c r="K29" s="3"/>
      <c r="L29" s="26">
        <f>SUM(L26:L27)</f>
        <v>0</v>
      </c>
      <c r="M29" s="4"/>
      <c r="N29" s="26">
        <f>SUM(N26:N27)</f>
        <v>2078</v>
      </c>
    </row>
    <row r="30" spans="1:14" ht="9.75" customHeight="1">
      <c r="A30" s="17"/>
      <c r="B30" s="18"/>
      <c r="C30" s="4"/>
      <c r="D30" s="4"/>
      <c r="E30" s="4"/>
      <c r="F30" s="4"/>
      <c r="G30" s="4"/>
      <c r="H30" s="4"/>
      <c r="I30" s="4"/>
      <c r="J30" s="4"/>
      <c r="K30" s="3"/>
      <c r="L30" s="4"/>
      <c r="M30" s="4"/>
      <c r="N30" s="4"/>
    </row>
    <row r="31" spans="1:14" ht="22.5" customHeight="1">
      <c r="A31" s="17" t="s">
        <v>83</v>
      </c>
      <c r="B31" s="18"/>
      <c r="C31" s="4"/>
      <c r="D31" s="62"/>
      <c r="E31" s="43"/>
      <c r="F31" s="62"/>
      <c r="G31" s="62"/>
      <c r="H31" s="62"/>
      <c r="I31" s="43"/>
      <c r="J31" s="62"/>
      <c r="K31" s="3"/>
      <c r="L31" s="62"/>
      <c r="M31" s="43"/>
      <c r="N31" s="62"/>
    </row>
    <row r="32" spans="1:14" ht="22.5" customHeight="1">
      <c r="A32" s="17" t="s">
        <v>127</v>
      </c>
      <c r="B32" s="18"/>
      <c r="C32" s="4"/>
      <c r="D32" s="62"/>
      <c r="E32" s="43"/>
      <c r="F32" s="62"/>
      <c r="G32" s="62"/>
      <c r="H32" s="62"/>
      <c r="I32" s="43"/>
      <c r="J32" s="62"/>
      <c r="K32" s="3"/>
      <c r="L32" s="62"/>
      <c r="M32" s="43"/>
      <c r="N32" s="62"/>
    </row>
    <row r="33" spans="1:14" ht="22.5" customHeight="1">
      <c r="A33" s="17" t="s">
        <v>128</v>
      </c>
      <c r="B33" s="18"/>
      <c r="C33" s="4"/>
      <c r="D33" s="62"/>
      <c r="E33" s="43"/>
      <c r="F33" s="62"/>
      <c r="G33" s="62"/>
      <c r="H33" s="62"/>
      <c r="I33" s="43"/>
      <c r="J33" s="62"/>
      <c r="K33" s="3"/>
      <c r="L33" s="62"/>
      <c r="M33" s="43"/>
      <c r="N33" s="62"/>
    </row>
    <row r="34" spans="1:14" ht="22.5" customHeight="1">
      <c r="A34" s="76" t="s">
        <v>129</v>
      </c>
      <c r="B34" s="18"/>
      <c r="C34" s="4"/>
      <c r="D34" s="62"/>
      <c r="E34" s="43"/>
      <c r="F34" s="62"/>
      <c r="G34" s="62"/>
      <c r="H34" s="62"/>
      <c r="I34" s="43"/>
      <c r="J34" s="62"/>
      <c r="K34" s="3"/>
      <c r="L34" s="62"/>
      <c r="M34" s="43"/>
      <c r="N34" s="62"/>
    </row>
    <row r="35" spans="1:14" ht="22.5" customHeight="1">
      <c r="A35" s="76" t="s">
        <v>130</v>
      </c>
      <c r="B35" s="18"/>
      <c r="C35" s="45"/>
      <c r="D35" s="81"/>
      <c r="E35" s="42"/>
      <c r="F35" s="63">
        <v>-136</v>
      </c>
      <c r="G35" s="63"/>
      <c r="H35" s="93">
        <f>H94-137</f>
        <v>-149</v>
      </c>
      <c r="I35" s="42"/>
      <c r="J35" s="63">
        <v>-136</v>
      </c>
      <c r="K35"/>
      <c r="L35" s="61"/>
      <c r="M35" s="42"/>
      <c r="N35" s="63">
        <v>-136</v>
      </c>
    </row>
    <row r="36" spans="1:14" ht="22.5" hidden="1" customHeight="1">
      <c r="A36" s="46" t="s">
        <v>124</v>
      </c>
      <c r="B36" s="18"/>
      <c r="C36" s="45"/>
      <c r="D36" s="64">
        <v>0</v>
      </c>
      <c r="E36" s="42"/>
      <c r="F36" s="64">
        <v>0</v>
      </c>
      <c r="G36" s="64"/>
      <c r="H36" s="64">
        <v>0</v>
      </c>
      <c r="I36" s="42"/>
      <c r="J36" s="65">
        <v>0</v>
      </c>
      <c r="K36"/>
      <c r="L36" s="65">
        <v>0</v>
      </c>
      <c r="M36" s="42"/>
      <c r="N36" s="65">
        <v>0</v>
      </c>
    </row>
    <row r="37" spans="1:14" ht="22.5" customHeight="1">
      <c r="A37" s="55" t="s">
        <v>131</v>
      </c>
      <c r="B37" s="18"/>
      <c r="C37" s="4"/>
      <c r="D37" s="67">
        <f>SUM(D35:D36)</f>
        <v>0</v>
      </c>
      <c r="E37" s="48"/>
      <c r="F37" s="67">
        <f>SUM(F35:F36)</f>
        <v>-136</v>
      </c>
      <c r="G37" s="67"/>
      <c r="H37" s="67">
        <f>SUM(H35:H36)</f>
        <v>-149</v>
      </c>
      <c r="I37" s="48"/>
      <c r="J37" s="67">
        <f>SUM(J35:J36)</f>
        <v>-136</v>
      </c>
      <c r="K37" s="3"/>
      <c r="L37" s="67">
        <f>SUM(L35:L36)</f>
        <v>0</v>
      </c>
      <c r="M37" s="48"/>
      <c r="N37" s="67">
        <f>SUM(N35:N36)</f>
        <v>-136</v>
      </c>
    </row>
    <row r="38" spans="1:14" ht="22.5" customHeight="1" thickBot="1">
      <c r="A38" s="17" t="s">
        <v>119</v>
      </c>
      <c r="B38" s="18"/>
      <c r="C38" s="4"/>
      <c r="D38" s="68">
        <f>SUM(D29,D37)</f>
        <v>0</v>
      </c>
      <c r="E38" s="69"/>
      <c r="F38" s="68">
        <f>SUM(F29,F37)</f>
        <v>68626</v>
      </c>
      <c r="G38" s="68"/>
      <c r="H38" s="68">
        <f>SUM(H29,H37)</f>
        <v>-38344</v>
      </c>
      <c r="I38" s="69"/>
      <c r="J38" s="68">
        <f>SUM(J29,J37)</f>
        <v>1942</v>
      </c>
      <c r="K38" s="3"/>
      <c r="L38" s="68">
        <f>SUM(L29,L37)</f>
        <v>0</v>
      </c>
      <c r="M38" s="69"/>
      <c r="N38" s="68">
        <f>SUM(N29,N37)</f>
        <v>1942</v>
      </c>
    </row>
    <row r="39" spans="1:14" ht="23.25" customHeight="1" thickTop="1">
      <c r="A39" s="14" t="s">
        <v>0</v>
      </c>
      <c r="B39" s="15"/>
      <c r="C39" s="16"/>
      <c r="D39" s="16"/>
      <c r="E39" s="16"/>
      <c r="F39" s="16"/>
      <c r="G39" s="16"/>
      <c r="H39" s="16"/>
      <c r="I39" s="16"/>
      <c r="J39" s="16"/>
      <c r="L39" s="16"/>
      <c r="M39" s="16"/>
      <c r="N39" s="16"/>
    </row>
    <row r="40" spans="1:14" ht="23.25" customHeight="1">
      <c r="A40" s="14" t="s">
        <v>100</v>
      </c>
      <c r="B40" s="15"/>
      <c r="C40" s="16"/>
      <c r="D40" s="16"/>
      <c r="E40" s="16"/>
      <c r="F40" s="16"/>
      <c r="G40" s="16"/>
      <c r="H40" s="16"/>
      <c r="I40" s="16"/>
      <c r="J40" s="16"/>
      <c r="L40" s="16"/>
      <c r="M40" s="16"/>
      <c r="N40" s="16"/>
    </row>
    <row r="41" spans="1:14" ht="22.5" customHeight="1">
      <c r="A41" s="14"/>
      <c r="B41" s="15"/>
      <c r="C41" s="16"/>
      <c r="D41" s="16"/>
      <c r="E41" s="16"/>
      <c r="F41" s="16"/>
      <c r="G41" s="16"/>
      <c r="H41" s="16"/>
      <c r="I41" s="16"/>
      <c r="J41" s="16"/>
      <c r="L41" s="16"/>
      <c r="M41" s="16"/>
      <c r="N41" s="16"/>
    </row>
    <row r="42" spans="1:14" ht="23.1" customHeight="1">
      <c r="A42" s="17"/>
      <c r="B42" s="18"/>
      <c r="C42" s="56"/>
      <c r="D42" s="371" t="s">
        <v>1</v>
      </c>
      <c r="E42" s="371"/>
      <c r="F42" s="371"/>
      <c r="G42" s="20"/>
      <c r="H42" s="371" t="s">
        <v>47</v>
      </c>
      <c r="I42" s="371"/>
      <c r="J42" s="371"/>
      <c r="L42" s="371" t="s">
        <v>47</v>
      </c>
      <c r="M42" s="371"/>
      <c r="N42" s="371"/>
    </row>
    <row r="43" spans="1:14" ht="23.1" customHeight="1">
      <c r="A43" s="46"/>
      <c r="B43" s="18"/>
      <c r="C43" s="53"/>
      <c r="D43" s="373" t="s">
        <v>101</v>
      </c>
      <c r="E43" s="373"/>
      <c r="F43" s="373"/>
      <c r="G43" s="41"/>
      <c r="H43" s="373" t="s">
        <v>101</v>
      </c>
      <c r="I43" s="373"/>
      <c r="J43" s="373"/>
      <c r="L43" s="373" t="s">
        <v>101</v>
      </c>
      <c r="M43" s="373"/>
      <c r="N43" s="373"/>
    </row>
    <row r="44" spans="1:14" ht="23.1" customHeight="1">
      <c r="A44" s="46"/>
      <c r="B44" s="18"/>
      <c r="C44" s="53"/>
      <c r="D44" s="373" t="s">
        <v>122</v>
      </c>
      <c r="E44" s="373"/>
      <c r="F44" s="373"/>
      <c r="G44" s="41"/>
      <c r="H44" s="373" t="s">
        <v>122</v>
      </c>
      <c r="I44" s="373"/>
      <c r="J44" s="373"/>
      <c r="L44" s="373" t="s">
        <v>122</v>
      </c>
      <c r="M44" s="373"/>
      <c r="N44" s="373"/>
    </row>
    <row r="45" spans="1:14" ht="23.1" customHeight="1">
      <c r="A45" s="17"/>
      <c r="B45" s="18" t="s">
        <v>2</v>
      </c>
      <c r="C45" s="2"/>
      <c r="D45" s="2">
        <v>2559</v>
      </c>
      <c r="E45" s="2"/>
      <c r="F45" s="2">
        <v>2558</v>
      </c>
      <c r="G45" s="2"/>
      <c r="H45" s="2">
        <v>2559</v>
      </c>
      <c r="I45" s="2"/>
      <c r="J45" s="2">
        <v>2558</v>
      </c>
      <c r="L45" s="2">
        <v>2559</v>
      </c>
      <c r="M45" s="2"/>
      <c r="N45" s="2">
        <v>2558</v>
      </c>
    </row>
    <row r="46" spans="1:14" ht="23.1" customHeight="1">
      <c r="A46" s="17"/>
      <c r="B46" s="18"/>
      <c r="C46" s="56"/>
      <c r="D46" s="370" t="s">
        <v>41</v>
      </c>
      <c r="E46" s="370"/>
      <c r="F46" s="370"/>
      <c r="G46" s="370"/>
      <c r="H46" s="370"/>
      <c r="I46" s="370"/>
      <c r="J46" s="370"/>
    </row>
    <row r="47" spans="1:14" ht="23.1" customHeight="1">
      <c r="A47" s="17" t="s">
        <v>132</v>
      </c>
      <c r="B47" s="18"/>
      <c r="C47" s="4"/>
      <c r="D47" s="4"/>
      <c r="E47" s="4"/>
      <c r="F47" s="4"/>
      <c r="G47" s="4"/>
      <c r="H47" s="4"/>
      <c r="I47" s="4"/>
      <c r="J47" s="4"/>
      <c r="K47" s="3"/>
      <c r="L47" s="4"/>
      <c r="M47" s="4"/>
      <c r="N47" s="4"/>
    </row>
    <row r="48" spans="1:14" ht="23.1" customHeight="1">
      <c r="A48" s="76" t="s">
        <v>133</v>
      </c>
      <c r="B48" s="18"/>
      <c r="C48" s="4"/>
      <c r="E48" s="28"/>
      <c r="F48" s="28">
        <f>32311+236-3</f>
        <v>32544</v>
      </c>
      <c r="G48" s="28"/>
      <c r="H48" s="28">
        <f>H29</f>
        <v>-38195</v>
      </c>
      <c r="I48" s="70"/>
      <c r="J48" s="28">
        <f>J29</f>
        <v>2078</v>
      </c>
      <c r="K48" s="3"/>
      <c r="L48" s="28">
        <f>L29</f>
        <v>0</v>
      </c>
      <c r="M48" s="70"/>
      <c r="N48" s="28">
        <f>N29</f>
        <v>2078</v>
      </c>
    </row>
    <row r="49" spans="1:17" ht="23.1" customHeight="1">
      <c r="A49" s="51" t="s">
        <v>95</v>
      </c>
      <c r="B49" s="18"/>
      <c r="C49" s="4"/>
      <c r="E49" s="28"/>
      <c r="F49" s="28">
        <v>36218</v>
      </c>
      <c r="G49" s="28"/>
      <c r="H49" s="78" t="s">
        <v>22</v>
      </c>
      <c r="I49" s="28"/>
      <c r="J49" s="78" t="s">
        <v>22</v>
      </c>
      <c r="K49" s="3"/>
      <c r="L49" s="78" t="s">
        <v>22</v>
      </c>
      <c r="M49" s="28"/>
      <c r="N49" s="78" t="s">
        <v>22</v>
      </c>
    </row>
    <row r="50" spans="1:17" ht="23.1" customHeight="1" thickBot="1">
      <c r="A50" s="17" t="s">
        <v>118</v>
      </c>
      <c r="B50" s="18"/>
      <c r="C50" s="4"/>
      <c r="D50" s="36"/>
      <c r="E50" s="4"/>
      <c r="F50" s="36">
        <f>SUM(F48:F49)</f>
        <v>68762</v>
      </c>
      <c r="G50" s="4"/>
      <c r="H50" s="36">
        <f>SUM(H48:H49)</f>
        <v>-38195</v>
      </c>
      <c r="I50" s="4"/>
      <c r="J50" s="36">
        <f>SUM(J48:J49)</f>
        <v>2078</v>
      </c>
      <c r="K50" s="89">
        <f>D50-D29</f>
        <v>0</v>
      </c>
      <c r="L50" s="36">
        <f>SUM(L48:L49)</f>
        <v>0</v>
      </c>
      <c r="M50" s="4"/>
      <c r="N50" s="36">
        <f>SUM(N48:N49)</f>
        <v>2078</v>
      </c>
    </row>
    <row r="51" spans="1:17" ht="9.75" customHeight="1" thickTop="1">
      <c r="A51" s="17"/>
      <c r="B51" s="18"/>
      <c r="C51" s="4"/>
      <c r="D51" s="4"/>
      <c r="E51" s="4"/>
      <c r="F51" s="4"/>
      <c r="G51" s="4"/>
      <c r="H51" s="4"/>
      <c r="I51" s="4"/>
      <c r="J51" s="4"/>
      <c r="K51" s="89"/>
      <c r="L51" s="4"/>
      <c r="M51" s="4"/>
      <c r="N51" s="4"/>
    </row>
    <row r="52" spans="1:17" ht="23.1" customHeight="1">
      <c r="A52" s="17" t="s">
        <v>96</v>
      </c>
      <c r="B52" s="18"/>
      <c r="C52" s="4"/>
      <c r="D52" s="4"/>
      <c r="E52" s="4"/>
      <c r="F52" s="4"/>
      <c r="G52" s="4"/>
      <c r="H52" s="4"/>
      <c r="I52" s="4"/>
      <c r="J52" s="4"/>
      <c r="K52" s="89"/>
      <c r="L52" s="4"/>
      <c r="M52" s="4"/>
      <c r="N52" s="4"/>
    </row>
    <row r="53" spans="1:17" ht="23.1" customHeight="1">
      <c r="A53" s="76" t="s">
        <v>133</v>
      </c>
      <c r="B53" s="18"/>
      <c r="C53" s="4"/>
      <c r="E53" s="28"/>
      <c r="F53" s="28">
        <f>F35+F48</f>
        <v>32408</v>
      </c>
      <c r="G53" s="28"/>
      <c r="H53" s="28">
        <f>H38</f>
        <v>-38344</v>
      </c>
      <c r="I53" s="70"/>
      <c r="J53" s="28">
        <f>J38</f>
        <v>1942</v>
      </c>
      <c r="K53" s="89"/>
      <c r="L53" s="28">
        <f>L38</f>
        <v>0</v>
      </c>
      <c r="M53" s="70"/>
      <c r="N53" s="28">
        <f>N38</f>
        <v>1942</v>
      </c>
    </row>
    <row r="54" spans="1:17" ht="23.1" customHeight="1">
      <c r="A54" s="51" t="s">
        <v>95</v>
      </c>
      <c r="B54" s="18"/>
      <c r="C54" s="4"/>
      <c r="E54" s="28"/>
      <c r="F54" s="28">
        <f>F49</f>
        <v>36218</v>
      </c>
      <c r="G54" s="28"/>
      <c r="H54" s="78" t="s">
        <v>22</v>
      </c>
      <c r="I54" s="28"/>
      <c r="J54" s="78" t="s">
        <v>22</v>
      </c>
      <c r="K54" s="89"/>
      <c r="L54" s="78" t="s">
        <v>22</v>
      </c>
      <c r="M54" s="28"/>
      <c r="N54" s="78" t="s">
        <v>22</v>
      </c>
    </row>
    <row r="55" spans="1:17" ht="23.1" customHeight="1" thickBot="1">
      <c r="A55" s="17" t="s">
        <v>119</v>
      </c>
      <c r="B55" s="18"/>
      <c r="C55" s="4"/>
      <c r="D55" s="71"/>
      <c r="E55" s="69"/>
      <c r="F55" s="71">
        <f>SUM(F53:F54)</f>
        <v>68626</v>
      </c>
      <c r="G55" s="69"/>
      <c r="H55" s="71">
        <f>SUM(H53:H54)</f>
        <v>-38344</v>
      </c>
      <c r="I55" s="69"/>
      <c r="J55" s="71">
        <f>SUM(J53:J54)</f>
        <v>1942</v>
      </c>
      <c r="K55" s="89">
        <f>D55-D38</f>
        <v>0</v>
      </c>
      <c r="L55" s="71">
        <f>SUM(L53:L54)</f>
        <v>0</v>
      </c>
      <c r="M55" s="69"/>
      <c r="N55" s="71">
        <f>SUM(N53:N54)</f>
        <v>1942</v>
      </c>
    </row>
    <row r="56" spans="1:17" ht="9.75" customHeight="1" thickTop="1">
      <c r="A56" s="17"/>
      <c r="B56" s="18"/>
      <c r="C56" s="4"/>
      <c r="D56" s="4"/>
      <c r="E56" s="4"/>
      <c r="F56" s="4"/>
      <c r="G56" s="4"/>
      <c r="H56" s="4"/>
      <c r="I56" s="4"/>
      <c r="J56" s="4"/>
      <c r="K56" s="3"/>
      <c r="L56" s="4"/>
      <c r="M56" s="4"/>
      <c r="N56" s="4"/>
    </row>
    <row r="57" spans="1:17" ht="23.1" customHeight="1" thickBot="1">
      <c r="A57" s="17" t="s">
        <v>134</v>
      </c>
      <c r="B57" s="18" t="s">
        <v>136</v>
      </c>
      <c r="C57" s="37"/>
      <c r="D57" s="38"/>
      <c r="E57" s="37"/>
      <c r="F57" s="38">
        <v>0.12</v>
      </c>
      <c r="G57" s="37"/>
      <c r="H57" s="38">
        <v>-0.14146348690180335</v>
      </c>
      <c r="I57" s="37"/>
      <c r="J57" s="38">
        <f>+J50/269999</f>
        <v>7.6963248012029677E-3</v>
      </c>
      <c r="K57" s="75">
        <f>D55-D38</f>
        <v>0</v>
      </c>
      <c r="L57" s="38"/>
      <c r="M57" s="37"/>
      <c r="N57" s="38">
        <f>+N50/269999</f>
        <v>7.6963248012029677E-3</v>
      </c>
      <c r="P57" s="13">
        <f>F48/P58</f>
        <v>0.12053377975473983</v>
      </c>
      <c r="Q57" s="13">
        <f>H48/P58</f>
        <v>-0.14146348690180335</v>
      </c>
    </row>
    <row r="58" spans="1:17" ht="23.1" customHeight="1" thickTop="1">
      <c r="A58" s="17"/>
      <c r="B58" s="18"/>
      <c r="C58" s="4"/>
      <c r="D58" s="4"/>
      <c r="E58" s="4"/>
      <c r="F58" s="4"/>
      <c r="G58" s="4"/>
      <c r="H58" s="4"/>
      <c r="I58" s="4"/>
      <c r="J58" s="4"/>
      <c r="K58" s="3"/>
      <c r="L58" s="4"/>
      <c r="M58" s="4"/>
      <c r="N58" s="4"/>
      <c r="P58" s="94">
        <v>269999</v>
      </c>
    </row>
    <row r="59" spans="1:17" ht="23.25" customHeight="1">
      <c r="A59" s="14" t="s">
        <v>0</v>
      </c>
      <c r="B59" s="15"/>
      <c r="C59" s="16"/>
      <c r="D59" s="16"/>
      <c r="E59" s="16"/>
      <c r="F59" s="16"/>
      <c r="G59" s="16"/>
      <c r="H59" s="16"/>
      <c r="I59" s="16"/>
      <c r="J59" s="16"/>
      <c r="L59" s="16"/>
      <c r="M59" s="16"/>
      <c r="N59" s="16"/>
    </row>
    <row r="60" spans="1:17" ht="23.25" customHeight="1">
      <c r="A60" s="14" t="s">
        <v>100</v>
      </c>
      <c r="B60" s="15"/>
      <c r="C60" s="16"/>
      <c r="D60" s="16"/>
      <c r="E60" s="16"/>
      <c r="F60" s="16"/>
      <c r="G60" s="16"/>
      <c r="H60" s="16"/>
      <c r="I60" s="16"/>
      <c r="J60" s="16"/>
      <c r="L60" s="16"/>
      <c r="M60" s="16"/>
      <c r="N60" s="16"/>
    </row>
    <row r="61" spans="1:17" ht="23.25" customHeight="1">
      <c r="A61" s="14"/>
      <c r="B61" s="15"/>
      <c r="C61" s="16"/>
      <c r="D61" s="16"/>
      <c r="E61" s="16"/>
      <c r="F61" s="16"/>
      <c r="G61" s="16"/>
      <c r="H61" s="16"/>
      <c r="I61" s="16"/>
      <c r="J61" s="16"/>
      <c r="L61" s="16"/>
      <c r="M61" s="16"/>
      <c r="N61" s="16"/>
    </row>
    <row r="62" spans="1:17" ht="23.1" customHeight="1">
      <c r="A62" s="17"/>
      <c r="B62" s="18"/>
      <c r="C62" s="56"/>
      <c r="D62" s="371" t="s">
        <v>1</v>
      </c>
      <c r="E62" s="371"/>
      <c r="F62" s="371"/>
      <c r="G62" s="20"/>
      <c r="H62" s="371" t="s">
        <v>47</v>
      </c>
      <c r="I62" s="371"/>
      <c r="J62" s="371"/>
      <c r="L62" s="371" t="s">
        <v>47</v>
      </c>
      <c r="M62" s="371"/>
      <c r="N62" s="371"/>
    </row>
    <row r="63" spans="1:17" ht="23.1" customHeight="1">
      <c r="A63" s="46"/>
      <c r="B63" s="18"/>
      <c r="C63" s="53"/>
      <c r="D63" s="373" t="s">
        <v>125</v>
      </c>
      <c r="E63" s="373"/>
      <c r="F63" s="373"/>
      <c r="G63" s="41"/>
      <c r="H63" s="373" t="s">
        <v>125</v>
      </c>
      <c r="I63" s="373"/>
      <c r="J63" s="373"/>
      <c r="L63" s="373" t="s">
        <v>125</v>
      </c>
      <c r="M63" s="373"/>
      <c r="N63" s="373"/>
    </row>
    <row r="64" spans="1:17" ht="23.1" customHeight="1">
      <c r="A64" s="46"/>
      <c r="B64" s="18"/>
      <c r="C64" s="53"/>
      <c r="D64" s="373" t="s">
        <v>122</v>
      </c>
      <c r="E64" s="373"/>
      <c r="F64" s="373"/>
      <c r="G64" s="41"/>
      <c r="H64" s="373" t="s">
        <v>122</v>
      </c>
      <c r="I64" s="373"/>
      <c r="J64" s="373"/>
      <c r="L64" s="373" t="s">
        <v>122</v>
      </c>
      <c r="M64" s="373"/>
      <c r="N64" s="373"/>
    </row>
    <row r="65" spans="1:14" ht="23.1" customHeight="1">
      <c r="A65" s="17"/>
      <c r="B65" s="18" t="s">
        <v>2</v>
      </c>
      <c r="C65" s="2"/>
      <c r="D65" s="2">
        <v>2559</v>
      </c>
      <c r="E65" s="2"/>
      <c r="F65" s="2">
        <v>2558</v>
      </c>
      <c r="G65" s="2"/>
      <c r="H65" s="2">
        <v>2559</v>
      </c>
      <c r="I65" s="2"/>
      <c r="J65" s="2">
        <v>2558</v>
      </c>
      <c r="L65" s="2">
        <v>2559</v>
      </c>
      <c r="M65" s="2"/>
      <c r="N65" s="2">
        <v>2558</v>
      </c>
    </row>
    <row r="66" spans="1:14" ht="23.1" customHeight="1">
      <c r="A66" s="17"/>
      <c r="B66" s="18"/>
      <c r="C66" s="56"/>
      <c r="D66" s="370" t="s">
        <v>41</v>
      </c>
      <c r="E66" s="370"/>
      <c r="F66" s="370"/>
      <c r="G66" s="370"/>
      <c r="H66" s="370"/>
      <c r="I66" s="370"/>
      <c r="J66" s="370"/>
    </row>
    <row r="67" spans="1:14" ht="23.1" customHeight="1">
      <c r="A67" s="24" t="s">
        <v>15</v>
      </c>
      <c r="B67" s="18"/>
      <c r="C67" s="28"/>
      <c r="D67" s="28"/>
      <c r="E67" s="28"/>
      <c r="F67" s="28"/>
      <c r="G67" s="28"/>
      <c r="H67" s="28"/>
      <c r="I67" s="28"/>
      <c r="J67" s="28"/>
      <c r="L67" s="28"/>
      <c r="M67" s="28"/>
      <c r="N67" s="28"/>
    </row>
    <row r="68" spans="1:14" ht="23.1" customHeight="1">
      <c r="A68" s="27" t="s">
        <v>36</v>
      </c>
      <c r="B68" s="18" t="s">
        <v>106</v>
      </c>
      <c r="C68" s="28"/>
      <c r="E68" s="28"/>
      <c r="F68" s="34">
        <v>2320903</v>
      </c>
      <c r="G68" s="28"/>
      <c r="H68" s="34">
        <f>ROUND((L68/1000),0)</f>
        <v>756941</v>
      </c>
      <c r="I68" s="28"/>
      <c r="J68" s="34">
        <v>759505</v>
      </c>
      <c r="K68" s="3"/>
      <c r="L68" s="34">
        <v>756941205.74000001</v>
      </c>
      <c r="M68" s="28"/>
      <c r="N68" s="34">
        <v>759505</v>
      </c>
    </row>
    <row r="69" spans="1:14" ht="23.1" customHeight="1">
      <c r="A69" s="27" t="s">
        <v>50</v>
      </c>
      <c r="B69" s="18"/>
      <c r="C69" s="28"/>
      <c r="E69" s="28"/>
      <c r="F69" s="57">
        <v>42735</v>
      </c>
      <c r="G69" s="28"/>
      <c r="H69" s="57">
        <f>ROUND((L69/1000),0)</f>
        <v>0</v>
      </c>
      <c r="I69" s="28"/>
      <c r="J69" s="79">
        <v>6424</v>
      </c>
      <c r="K69" s="3"/>
      <c r="L69" s="79">
        <v>0</v>
      </c>
      <c r="M69" s="28"/>
      <c r="N69" s="79">
        <v>6424</v>
      </c>
    </row>
    <row r="70" spans="1:14" s="98" customFormat="1" ht="23.1" customHeight="1">
      <c r="A70" s="95" t="s">
        <v>52</v>
      </c>
      <c r="B70" s="96"/>
      <c r="C70" s="97"/>
      <c r="E70" s="97"/>
      <c r="F70" s="99"/>
      <c r="G70" s="97"/>
      <c r="H70" s="100">
        <f>ROUND((L70/1000),0)</f>
        <v>165603</v>
      </c>
      <c r="I70" s="97"/>
      <c r="J70" s="99"/>
      <c r="K70" s="101"/>
      <c r="L70" s="100">
        <v>165603100</v>
      </c>
      <c r="M70" s="97"/>
      <c r="N70" s="100"/>
    </row>
    <row r="71" spans="1:14" s="50" customFormat="1" ht="23.1" customHeight="1">
      <c r="A71" s="46" t="s">
        <v>88</v>
      </c>
      <c r="B71" s="18" t="s">
        <v>106</v>
      </c>
      <c r="C71" s="28"/>
      <c r="D71" s="12"/>
      <c r="E71" s="28"/>
      <c r="F71" s="57">
        <v>8631</v>
      </c>
      <c r="G71" s="28"/>
      <c r="H71" s="57">
        <f>ROUND((L71/1000),0)</f>
        <v>4161</v>
      </c>
      <c r="I71" s="28"/>
      <c r="J71" s="57">
        <v>159942</v>
      </c>
      <c r="K71" s="49"/>
      <c r="L71" s="57">
        <v>4161193.43</v>
      </c>
      <c r="M71" s="28"/>
      <c r="N71" s="57">
        <v>159942</v>
      </c>
    </row>
    <row r="72" spans="1:14" s="50" customFormat="1" ht="23.1" customHeight="1">
      <c r="A72" s="27" t="s">
        <v>16</v>
      </c>
      <c r="B72" s="18" t="s">
        <v>106</v>
      </c>
      <c r="C72" s="28"/>
      <c r="D72" s="81"/>
      <c r="E72" s="28"/>
      <c r="F72" s="35">
        <v>26713</v>
      </c>
      <c r="G72" s="28"/>
      <c r="H72" s="35">
        <f>ROUND((L72/1000),0)</f>
        <v>12453</v>
      </c>
      <c r="I72" s="28"/>
      <c r="J72" s="35">
        <v>11467</v>
      </c>
      <c r="K72" s="49"/>
      <c r="L72" s="35">
        <v>12452551.779999999</v>
      </c>
      <c r="M72" s="28"/>
      <c r="N72" s="35">
        <v>11467</v>
      </c>
    </row>
    <row r="73" spans="1:14" ht="23.1" customHeight="1">
      <c r="A73" s="17" t="s">
        <v>17</v>
      </c>
      <c r="B73" s="18"/>
      <c r="C73" s="4"/>
      <c r="D73" s="26"/>
      <c r="E73" s="4"/>
      <c r="F73" s="26">
        <f>SUM(F68:F72)</f>
        <v>2398982</v>
      </c>
      <c r="G73" s="4"/>
      <c r="H73" s="26">
        <f>SUM(H68:H72)</f>
        <v>939158</v>
      </c>
      <c r="I73" s="4"/>
      <c r="J73" s="26">
        <f>SUM(J68:J72)</f>
        <v>937338</v>
      </c>
      <c r="K73" s="3"/>
      <c r="L73" s="26"/>
      <c r="M73" s="4"/>
      <c r="N73" s="26">
        <f>SUM(N68:N72)</f>
        <v>937338</v>
      </c>
    </row>
    <row r="74" spans="1:14" ht="9.75" customHeight="1">
      <c r="A74" s="17"/>
      <c r="B74" s="18"/>
      <c r="C74" s="28"/>
      <c r="D74" s="28"/>
      <c r="E74" s="28"/>
      <c r="F74" s="28"/>
      <c r="G74" s="28"/>
      <c r="H74" s="28"/>
      <c r="I74" s="28"/>
      <c r="J74" s="28"/>
      <c r="K74" s="3"/>
      <c r="L74" s="28"/>
      <c r="M74" s="28"/>
      <c r="N74" s="28"/>
    </row>
    <row r="75" spans="1:14" ht="23.1" customHeight="1">
      <c r="A75" s="24" t="s">
        <v>18</v>
      </c>
      <c r="B75" s="18"/>
      <c r="C75" s="28"/>
      <c r="D75" s="28"/>
      <c r="E75" s="28"/>
      <c r="F75" s="28"/>
      <c r="G75" s="28"/>
      <c r="H75" s="28"/>
      <c r="I75" s="28"/>
      <c r="J75" s="28"/>
      <c r="K75" s="3"/>
      <c r="L75" s="28"/>
      <c r="M75" s="28"/>
      <c r="N75" s="28"/>
    </row>
    <row r="76" spans="1:14" ht="23.1" customHeight="1">
      <c r="A76" s="27" t="s">
        <v>19</v>
      </c>
      <c r="B76" s="18" t="s">
        <v>106</v>
      </c>
      <c r="C76" s="28"/>
      <c r="E76" s="28"/>
      <c r="F76" s="34">
        <v>2096342</v>
      </c>
      <c r="G76" s="28"/>
      <c r="H76" s="34">
        <f>ROUND((L76/1000),0)</f>
        <v>720398</v>
      </c>
      <c r="I76" s="28"/>
      <c r="J76" s="72">
        <v>671105</v>
      </c>
      <c r="K76" s="3"/>
      <c r="L76" s="72">
        <v>720398184.47000003</v>
      </c>
      <c r="M76" s="28"/>
      <c r="N76" s="72">
        <v>671105</v>
      </c>
    </row>
    <row r="77" spans="1:14" ht="23.1" customHeight="1">
      <c r="A77" s="27" t="s">
        <v>58</v>
      </c>
      <c r="B77" s="18" t="s">
        <v>106</v>
      </c>
      <c r="C77" s="28"/>
      <c r="E77" s="28"/>
      <c r="F77" s="34">
        <v>118319</v>
      </c>
      <c r="G77" s="28"/>
      <c r="H77" s="34">
        <f>ROUND((L77/1000),0)</f>
        <v>74666</v>
      </c>
      <c r="I77" s="28"/>
      <c r="J77" s="34">
        <v>62996</v>
      </c>
      <c r="K77" s="3"/>
      <c r="L77" s="34">
        <v>74666372.339999989</v>
      </c>
      <c r="M77" s="28"/>
      <c r="N77" s="34">
        <v>62996</v>
      </c>
    </row>
    <row r="78" spans="1:14" ht="23.1" customHeight="1">
      <c r="A78" s="27" t="s">
        <v>57</v>
      </c>
      <c r="B78" s="18" t="s">
        <v>106</v>
      </c>
      <c r="C78" s="28"/>
      <c r="E78" s="28"/>
      <c r="F78" s="34">
        <v>76958</v>
      </c>
      <c r="G78" s="28"/>
      <c r="H78" s="34">
        <f>ROUND((L78/1000),0)</f>
        <v>56672</v>
      </c>
      <c r="I78" s="28"/>
      <c r="J78" s="34">
        <f>57029</f>
        <v>57029</v>
      </c>
      <c r="K78" s="3"/>
      <c r="L78" s="34">
        <v>56672209.509999998</v>
      </c>
      <c r="M78" s="28"/>
      <c r="N78" s="34">
        <f>57029</f>
        <v>57029</v>
      </c>
    </row>
    <row r="79" spans="1:14" ht="23.1" customHeight="1">
      <c r="A79" s="27" t="s">
        <v>60</v>
      </c>
      <c r="B79" s="18"/>
      <c r="C79" s="28"/>
      <c r="E79" s="28"/>
      <c r="F79" s="59"/>
      <c r="G79" s="28"/>
      <c r="H79" s="34">
        <f>ROUND((L79/1000),0)</f>
        <v>2332</v>
      </c>
      <c r="I79" s="28"/>
      <c r="J79" s="34">
        <v>0</v>
      </c>
      <c r="K79" s="3"/>
      <c r="L79" s="34">
        <v>2331655.260000003</v>
      </c>
      <c r="M79" s="28"/>
      <c r="N79" s="72">
        <v>0</v>
      </c>
    </row>
    <row r="80" spans="1:14" ht="23.1" customHeight="1">
      <c r="A80" s="27" t="s">
        <v>59</v>
      </c>
      <c r="B80" s="18"/>
      <c r="C80" s="28"/>
      <c r="D80" s="81"/>
      <c r="E80" s="28"/>
      <c r="F80" s="9">
        <v>4934</v>
      </c>
      <c r="G80" s="28"/>
      <c r="H80" s="9">
        <f>ROUND((L80/1000),0)</f>
        <v>244</v>
      </c>
      <c r="I80" s="28"/>
      <c r="J80" s="29">
        <v>418</v>
      </c>
      <c r="K80" s="3"/>
      <c r="L80" s="29">
        <v>243654.09</v>
      </c>
      <c r="M80" s="28"/>
      <c r="N80" s="29">
        <v>418</v>
      </c>
    </row>
    <row r="81" spans="1:14" ht="23.1" customHeight="1">
      <c r="A81" s="17" t="s">
        <v>20</v>
      </c>
      <c r="B81" s="18"/>
      <c r="C81" s="4"/>
      <c r="D81" s="26"/>
      <c r="E81" s="4"/>
      <c r="F81" s="26">
        <f>SUM(F76:F80)</f>
        <v>2296553</v>
      </c>
      <c r="G81" s="4"/>
      <c r="H81" s="26">
        <f>SUM(H76:H80)</f>
        <v>854312</v>
      </c>
      <c r="I81" s="4"/>
      <c r="J81" s="26">
        <f>SUM(J76:J80)</f>
        <v>791548</v>
      </c>
      <c r="K81" s="3"/>
      <c r="L81" s="26"/>
      <c r="M81" s="4"/>
      <c r="N81" s="26">
        <f>SUM(N76:N80)</f>
        <v>791548</v>
      </c>
    </row>
    <row r="82" spans="1:14" ht="9.75" customHeight="1">
      <c r="A82" s="17"/>
      <c r="B82" s="18"/>
      <c r="C82" s="28"/>
      <c r="D82" s="28"/>
      <c r="E82" s="28"/>
      <c r="F82" s="28"/>
      <c r="G82" s="28"/>
      <c r="H82" s="28"/>
      <c r="I82" s="28"/>
      <c r="J82" s="28"/>
      <c r="K82" s="3"/>
      <c r="L82" s="28"/>
      <c r="M82" s="28"/>
      <c r="N82" s="28"/>
    </row>
    <row r="83" spans="1:14" ht="23.1" customHeight="1">
      <c r="A83" s="46" t="s">
        <v>113</v>
      </c>
      <c r="B83" s="18" t="s">
        <v>126</v>
      </c>
      <c r="C83" s="28"/>
      <c r="D83" s="35"/>
      <c r="E83" s="28"/>
      <c r="F83" s="35">
        <v>47</v>
      </c>
      <c r="G83" s="28"/>
      <c r="H83" s="35">
        <v>0</v>
      </c>
      <c r="I83" s="28"/>
      <c r="J83" s="61" t="s">
        <v>22</v>
      </c>
      <c r="K83" s="3"/>
      <c r="L83" s="61" t="s">
        <v>22</v>
      </c>
      <c r="M83" s="28"/>
      <c r="N83" s="61" t="s">
        <v>22</v>
      </c>
    </row>
    <row r="84" spans="1:14" ht="9.75" customHeight="1">
      <c r="A84" s="27"/>
      <c r="B84" s="18"/>
      <c r="C84" s="28"/>
      <c r="D84" s="34"/>
      <c r="E84" s="28"/>
      <c r="F84" s="34"/>
      <c r="G84" s="28"/>
      <c r="H84" s="34"/>
      <c r="I84" s="28"/>
      <c r="J84" s="59"/>
      <c r="K84" s="3"/>
      <c r="L84" s="59"/>
      <c r="M84" s="28"/>
      <c r="N84" s="59"/>
    </row>
    <row r="85" spans="1:14" ht="23.1" customHeight="1">
      <c r="A85" s="17" t="s">
        <v>135</v>
      </c>
      <c r="B85" s="18"/>
      <c r="C85" s="4"/>
      <c r="D85" s="4"/>
      <c r="E85" s="4"/>
      <c r="F85" s="4">
        <f>F73-F81+F83</f>
        <v>102476</v>
      </c>
      <c r="G85" s="4"/>
      <c r="H85" s="4">
        <f>H73-H81+H83</f>
        <v>84846</v>
      </c>
      <c r="I85" s="4"/>
      <c r="J85" s="4">
        <f>J73-J81</f>
        <v>145790</v>
      </c>
      <c r="K85" s="3"/>
      <c r="L85" s="4"/>
      <c r="M85" s="4"/>
      <c r="N85" s="4">
        <f>N73-N81</f>
        <v>145790</v>
      </c>
    </row>
    <row r="86" spans="1:14" ht="23.1" customHeight="1">
      <c r="A86" s="46" t="s">
        <v>109</v>
      </c>
      <c r="B86" s="18" t="s">
        <v>137</v>
      </c>
      <c r="C86" s="28"/>
      <c r="D86" s="35"/>
      <c r="E86" s="28"/>
      <c r="F86" s="35">
        <v>-4576</v>
      </c>
      <c r="G86" s="28"/>
      <c r="H86" s="35">
        <f>ROUND((L86/1000),0)</f>
        <v>-529</v>
      </c>
      <c r="I86" s="28"/>
      <c r="J86" s="63">
        <v>1796</v>
      </c>
      <c r="K86" s="3"/>
      <c r="L86" s="63">
        <v>-529171.524416</v>
      </c>
      <c r="M86" s="28"/>
      <c r="N86" s="63">
        <v>1796</v>
      </c>
    </row>
    <row r="87" spans="1:14" ht="9.75" customHeight="1">
      <c r="A87" s="27"/>
      <c r="B87" s="18"/>
      <c r="C87" s="39"/>
      <c r="D87" s="28"/>
      <c r="E87" s="39"/>
      <c r="F87" s="28"/>
      <c r="G87" s="39"/>
      <c r="H87" s="28"/>
      <c r="I87" s="39"/>
      <c r="J87" s="39"/>
      <c r="K87" s="3"/>
      <c r="L87" s="39"/>
      <c r="M87" s="39"/>
      <c r="N87" s="39"/>
    </row>
    <row r="88" spans="1:14" ht="23.1" customHeight="1">
      <c r="A88" s="17" t="s">
        <v>118</v>
      </c>
      <c r="B88" s="18"/>
      <c r="C88" s="4"/>
      <c r="D88" s="26"/>
      <c r="E88" s="4"/>
      <c r="F88" s="26">
        <f>SUM(F85:F86)</f>
        <v>97900</v>
      </c>
      <c r="G88" s="4"/>
      <c r="H88" s="26">
        <f>SUM(H85:H86)</f>
        <v>84317</v>
      </c>
      <c r="I88" s="4"/>
      <c r="J88" s="26">
        <f>SUM(J85:J86)</f>
        <v>147586</v>
      </c>
      <c r="K88" s="3"/>
      <c r="L88" s="26"/>
      <c r="M88" s="4"/>
      <c r="N88" s="26">
        <f>SUM(N85:N86)</f>
        <v>147586</v>
      </c>
    </row>
    <row r="89" spans="1:14" ht="9.75" customHeight="1">
      <c r="A89" s="17"/>
      <c r="B89" s="18"/>
      <c r="C89" s="4"/>
      <c r="D89" s="4"/>
      <c r="E89" s="4"/>
      <c r="F89" s="4"/>
      <c r="G89" s="4"/>
      <c r="H89" s="4"/>
      <c r="I89" s="4"/>
      <c r="J89" s="4"/>
      <c r="K89" s="3"/>
      <c r="L89" s="4"/>
      <c r="M89" s="4"/>
      <c r="N89" s="4"/>
    </row>
    <row r="90" spans="1:14" ht="22.5" customHeight="1">
      <c r="A90" s="17" t="s">
        <v>83</v>
      </c>
      <c r="B90" s="18"/>
      <c r="C90" s="4"/>
      <c r="D90" s="62"/>
      <c r="E90" s="43"/>
      <c r="F90" s="62"/>
      <c r="G90" s="43"/>
      <c r="H90" s="62"/>
      <c r="I90" s="43"/>
      <c r="J90" s="62"/>
      <c r="K90" s="3"/>
      <c r="L90" s="62"/>
      <c r="M90" s="43"/>
      <c r="N90" s="62"/>
    </row>
    <row r="91" spans="1:14" ht="22.5" customHeight="1">
      <c r="A91" s="17" t="s">
        <v>127</v>
      </c>
      <c r="B91" s="18"/>
      <c r="C91" s="4"/>
      <c r="D91" s="62"/>
      <c r="E91" s="43"/>
      <c r="F91" s="62"/>
      <c r="G91" s="43"/>
      <c r="H91" s="62"/>
      <c r="I91" s="43"/>
      <c r="J91" s="62"/>
      <c r="K91" s="3"/>
      <c r="L91" s="62"/>
      <c r="M91" s="43"/>
      <c r="N91" s="62"/>
    </row>
    <row r="92" spans="1:14" ht="22.5" customHeight="1">
      <c r="A92" s="17" t="s">
        <v>128</v>
      </c>
      <c r="B92" s="18"/>
      <c r="C92" s="4"/>
      <c r="D92" s="62"/>
      <c r="E92" s="43"/>
      <c r="F92" s="62"/>
      <c r="G92" s="43"/>
      <c r="H92" s="62"/>
      <c r="I92" s="43"/>
      <c r="J92" s="62"/>
      <c r="K92" s="3"/>
      <c r="L92" s="62"/>
      <c r="M92" s="43"/>
      <c r="N92" s="62"/>
    </row>
    <row r="93" spans="1:14" ht="22.5" customHeight="1">
      <c r="A93" s="76" t="s">
        <v>129</v>
      </c>
      <c r="B93" s="18"/>
      <c r="C93" s="4"/>
      <c r="D93" s="62"/>
      <c r="E93" s="43"/>
      <c r="F93" s="62"/>
      <c r="G93" s="43"/>
      <c r="H93" s="62"/>
      <c r="I93" s="43"/>
      <c r="J93" s="62"/>
      <c r="K93" s="3"/>
      <c r="L93" s="62"/>
      <c r="M93" s="43"/>
      <c r="N93" s="62"/>
    </row>
    <row r="94" spans="1:14" ht="22.5" customHeight="1">
      <c r="A94" s="76" t="s">
        <v>130</v>
      </c>
      <c r="B94" s="18"/>
      <c r="C94" s="45"/>
      <c r="D94" s="81"/>
      <c r="E94" s="42"/>
      <c r="F94" s="63">
        <v>-283</v>
      </c>
      <c r="G94" s="42"/>
      <c r="H94" s="93">
        <f>ROUND((L94/1000),0)</f>
        <v>-12</v>
      </c>
      <c r="I94" s="42"/>
      <c r="J94" s="63">
        <v>-283</v>
      </c>
      <c r="K94"/>
      <c r="L94" s="63">
        <v>-11838.272000000008</v>
      </c>
      <c r="M94" s="42"/>
      <c r="N94" s="63">
        <v>-283</v>
      </c>
    </row>
    <row r="95" spans="1:14" ht="22.5" hidden="1" customHeight="1">
      <c r="A95" s="46" t="s">
        <v>124</v>
      </c>
      <c r="B95" s="18"/>
      <c r="C95" s="45"/>
      <c r="D95" s="64">
        <v>0</v>
      </c>
      <c r="E95" s="42"/>
      <c r="F95" s="64">
        <v>0</v>
      </c>
      <c r="G95" s="42"/>
      <c r="H95" s="64">
        <v>0</v>
      </c>
      <c r="I95" s="42"/>
      <c r="J95" s="66">
        <v>0</v>
      </c>
      <c r="K95"/>
      <c r="L95" s="66">
        <v>0</v>
      </c>
      <c r="M95" s="42"/>
      <c r="N95" s="66">
        <v>0</v>
      </c>
    </row>
    <row r="96" spans="1:14" ht="22.5" customHeight="1">
      <c r="A96" s="55" t="s">
        <v>131</v>
      </c>
      <c r="B96" s="18"/>
      <c r="C96" s="4"/>
      <c r="D96" s="67">
        <f>SUM(D94:D95)</f>
        <v>0</v>
      </c>
      <c r="E96" s="48"/>
      <c r="F96" s="67">
        <f>SUM(F94:F95)</f>
        <v>-283</v>
      </c>
      <c r="G96" s="48"/>
      <c r="H96" s="67">
        <f>SUM(H94:H95)</f>
        <v>-12</v>
      </c>
      <c r="I96" s="48"/>
      <c r="J96" s="67">
        <f>SUM(J94:J95)</f>
        <v>-283</v>
      </c>
      <c r="K96" s="3"/>
      <c r="L96" s="67">
        <f>SUM(L94:L95)</f>
        <v>-11838.272000000008</v>
      </c>
      <c r="M96" s="48"/>
      <c r="N96" s="67">
        <f>SUM(N94:N95)</f>
        <v>-283</v>
      </c>
    </row>
    <row r="97" spans="1:17" ht="22.5" customHeight="1" thickBot="1">
      <c r="A97" s="17" t="s">
        <v>119</v>
      </c>
      <c r="B97" s="18"/>
      <c r="C97" s="4"/>
      <c r="D97" s="68"/>
      <c r="E97" s="69"/>
      <c r="F97" s="68">
        <f>SUM(F88,F96)</f>
        <v>97617</v>
      </c>
      <c r="G97" s="69"/>
      <c r="H97" s="68">
        <f>SUM(H88,H96)</f>
        <v>84305</v>
      </c>
      <c r="I97" s="69"/>
      <c r="J97" s="68">
        <f>SUM(J88,J96)</f>
        <v>147303</v>
      </c>
      <c r="K97" s="3"/>
      <c r="L97" s="68"/>
      <c r="M97" s="69"/>
      <c r="N97" s="68">
        <f>SUM(N88,N96)</f>
        <v>147303</v>
      </c>
    </row>
    <row r="98" spans="1:17" ht="23.25" customHeight="1" thickTop="1">
      <c r="A98" s="14" t="s">
        <v>0</v>
      </c>
      <c r="B98" s="15"/>
      <c r="C98" s="16"/>
      <c r="D98" s="16"/>
      <c r="E98" s="16"/>
      <c r="F98" s="16"/>
      <c r="G98" s="16"/>
      <c r="H98" s="16"/>
      <c r="I98" s="16"/>
      <c r="J98" s="16"/>
      <c r="L98" s="16"/>
      <c r="M98" s="16"/>
      <c r="N98" s="16"/>
    </row>
    <row r="99" spans="1:17" ht="23.25" customHeight="1">
      <c r="A99" s="14" t="s">
        <v>100</v>
      </c>
      <c r="B99" s="15"/>
      <c r="C99" s="16"/>
      <c r="D99" s="16"/>
      <c r="E99" s="16"/>
      <c r="F99" s="16"/>
      <c r="G99" s="16"/>
      <c r="H99" s="16"/>
      <c r="I99" s="16"/>
      <c r="J99" s="16"/>
      <c r="L99" s="16"/>
      <c r="M99" s="16"/>
      <c r="N99" s="16"/>
    </row>
    <row r="100" spans="1:17" ht="22.5" customHeight="1">
      <c r="A100" s="14"/>
      <c r="B100" s="15"/>
      <c r="C100" s="16"/>
      <c r="D100" s="16"/>
      <c r="E100" s="16"/>
      <c r="F100" s="16"/>
      <c r="G100" s="16"/>
      <c r="H100" s="16"/>
      <c r="I100" s="16"/>
      <c r="J100" s="16"/>
      <c r="L100" s="16"/>
      <c r="M100" s="16"/>
      <c r="N100" s="16"/>
    </row>
    <row r="101" spans="1:17" ht="23.1" customHeight="1">
      <c r="A101" s="17"/>
      <c r="B101" s="18"/>
      <c r="C101" s="56"/>
      <c r="D101" s="371" t="s">
        <v>1</v>
      </c>
      <c r="E101" s="371"/>
      <c r="F101" s="371"/>
      <c r="G101" s="20"/>
      <c r="H101" s="371" t="s">
        <v>47</v>
      </c>
      <c r="I101" s="371"/>
      <c r="J101" s="371"/>
      <c r="L101" s="371" t="s">
        <v>47</v>
      </c>
      <c r="M101" s="371"/>
      <c r="N101" s="371"/>
    </row>
    <row r="102" spans="1:17" ht="23.1" customHeight="1">
      <c r="A102" s="46"/>
      <c r="B102" s="18"/>
      <c r="C102" s="53"/>
      <c r="D102" s="373" t="s">
        <v>125</v>
      </c>
      <c r="E102" s="373"/>
      <c r="F102" s="373"/>
      <c r="G102" s="41"/>
      <c r="H102" s="373" t="s">
        <v>125</v>
      </c>
      <c r="I102" s="373"/>
      <c r="J102" s="373"/>
      <c r="L102" s="373" t="s">
        <v>125</v>
      </c>
      <c r="M102" s="373"/>
      <c r="N102" s="373"/>
    </row>
    <row r="103" spans="1:17" ht="23.1" customHeight="1">
      <c r="A103" s="46"/>
      <c r="B103" s="18"/>
      <c r="C103" s="53"/>
      <c r="D103" s="373" t="s">
        <v>122</v>
      </c>
      <c r="E103" s="373"/>
      <c r="F103" s="373"/>
      <c r="G103" s="41"/>
      <c r="H103" s="373" t="s">
        <v>122</v>
      </c>
      <c r="I103" s="373"/>
      <c r="J103" s="373"/>
      <c r="L103" s="373" t="s">
        <v>122</v>
      </c>
      <c r="M103" s="373"/>
      <c r="N103" s="373"/>
    </row>
    <row r="104" spans="1:17" ht="23.1" customHeight="1">
      <c r="A104" s="17"/>
      <c r="B104" s="18" t="s">
        <v>2</v>
      </c>
      <c r="C104" s="2"/>
      <c r="D104" s="2">
        <v>2558</v>
      </c>
      <c r="E104" s="2"/>
      <c r="F104" s="2">
        <v>2557</v>
      </c>
      <c r="G104" s="2"/>
      <c r="H104" s="2">
        <v>2558</v>
      </c>
      <c r="I104" s="2"/>
      <c r="J104" s="2">
        <v>2557</v>
      </c>
      <c r="L104" s="2">
        <v>2558</v>
      </c>
      <c r="M104" s="2"/>
      <c r="N104" s="2">
        <v>2557</v>
      </c>
    </row>
    <row r="105" spans="1:17" ht="23.1" customHeight="1">
      <c r="A105" s="17"/>
      <c r="B105" s="18"/>
      <c r="C105" s="56"/>
      <c r="D105" s="370" t="s">
        <v>41</v>
      </c>
      <c r="E105" s="370"/>
      <c r="F105" s="370"/>
      <c r="G105" s="370"/>
      <c r="H105" s="370"/>
      <c r="I105" s="370"/>
      <c r="J105" s="370"/>
    </row>
    <row r="106" spans="1:17" ht="23.1" customHeight="1">
      <c r="A106" s="17" t="s">
        <v>132</v>
      </c>
      <c r="B106" s="18"/>
      <c r="C106" s="4"/>
      <c r="D106" s="4"/>
      <c r="E106" s="4"/>
      <c r="F106" s="4"/>
      <c r="G106" s="4"/>
      <c r="H106" s="4"/>
      <c r="I106" s="4"/>
      <c r="J106" s="4"/>
      <c r="K106" s="3"/>
      <c r="L106" s="4"/>
      <c r="M106" s="4"/>
      <c r="N106" s="4"/>
    </row>
    <row r="107" spans="1:17" ht="23.1" customHeight="1">
      <c r="A107" s="76" t="s">
        <v>133</v>
      </c>
      <c r="B107" s="18"/>
      <c r="C107" s="4"/>
      <c r="E107" s="28"/>
      <c r="F107" s="28">
        <f>45095+236-3</f>
        <v>45328</v>
      </c>
      <c r="G107" s="28"/>
      <c r="H107" s="28">
        <f>H88</f>
        <v>84317</v>
      </c>
      <c r="I107" s="70"/>
      <c r="J107" s="28">
        <f>J88</f>
        <v>147586</v>
      </c>
      <c r="K107" s="3"/>
      <c r="L107" s="28">
        <f>L88</f>
        <v>0</v>
      </c>
      <c r="M107" s="70"/>
      <c r="N107" s="28">
        <f>N88</f>
        <v>147586</v>
      </c>
    </row>
    <row r="108" spans="1:17" ht="23.1" customHeight="1">
      <c r="A108" s="51" t="s">
        <v>95</v>
      </c>
      <c r="B108" s="18"/>
      <c r="C108" s="4"/>
      <c r="E108" s="28"/>
      <c r="F108" s="28">
        <v>52572</v>
      </c>
      <c r="G108" s="28"/>
      <c r="H108" s="28" t="s">
        <v>22</v>
      </c>
      <c r="I108" s="28"/>
      <c r="J108" s="78" t="s">
        <v>22</v>
      </c>
      <c r="K108" s="3"/>
      <c r="L108" s="78" t="s">
        <v>22</v>
      </c>
      <c r="M108" s="28"/>
      <c r="N108" s="78" t="s">
        <v>22</v>
      </c>
    </row>
    <row r="109" spans="1:17" ht="23.1" customHeight="1" thickBot="1">
      <c r="A109" s="17" t="s">
        <v>118</v>
      </c>
      <c r="B109" s="18"/>
      <c r="C109" s="4"/>
      <c r="D109" s="36"/>
      <c r="E109" s="4"/>
      <c r="F109" s="36">
        <f>SUM(F107:F108)</f>
        <v>97900</v>
      </c>
      <c r="G109" s="4"/>
      <c r="H109" s="36">
        <f>SUM(H107:H108)</f>
        <v>84317</v>
      </c>
      <c r="I109" s="4"/>
      <c r="J109" s="36">
        <f>SUM(J107:J108)</f>
        <v>147586</v>
      </c>
      <c r="K109" s="39">
        <f>D109-D88</f>
        <v>0</v>
      </c>
      <c r="L109" s="36">
        <f>SUM(L107:L108)</f>
        <v>0</v>
      </c>
      <c r="M109" s="4"/>
      <c r="N109" s="36">
        <f>SUM(N107:N108)</f>
        <v>147586</v>
      </c>
      <c r="O109" s="39">
        <f>H109-H88</f>
        <v>0</v>
      </c>
      <c r="P109" s="39">
        <f>I109-I88</f>
        <v>0</v>
      </c>
      <c r="Q109" s="39">
        <f>J109-J88</f>
        <v>0</v>
      </c>
    </row>
    <row r="110" spans="1:17" ht="9.75" customHeight="1" thickTop="1">
      <c r="A110" s="17"/>
      <c r="B110" s="18"/>
      <c r="C110" s="4"/>
      <c r="D110" s="4"/>
      <c r="E110" s="4"/>
      <c r="F110" s="4"/>
      <c r="G110" s="4"/>
      <c r="H110" s="4"/>
      <c r="I110" s="4"/>
      <c r="J110" s="4"/>
      <c r="K110" s="3"/>
      <c r="L110" s="4"/>
      <c r="M110" s="4"/>
      <c r="N110" s="4"/>
    </row>
    <row r="111" spans="1:17" ht="23.1" customHeight="1">
      <c r="A111" s="17" t="s">
        <v>96</v>
      </c>
      <c r="B111" s="18"/>
      <c r="C111" s="4"/>
      <c r="D111" s="4"/>
      <c r="E111" s="4"/>
      <c r="F111" s="4"/>
      <c r="G111" s="4"/>
      <c r="H111" s="4"/>
      <c r="I111" s="4"/>
      <c r="J111" s="4"/>
      <c r="K111" s="3"/>
      <c r="L111" s="4"/>
      <c r="M111" s="4"/>
      <c r="N111" s="4"/>
    </row>
    <row r="112" spans="1:17" ht="23.1" customHeight="1">
      <c r="A112" s="76" t="s">
        <v>133</v>
      </c>
      <c r="B112" s="18"/>
      <c r="C112" s="4"/>
      <c r="E112" s="28"/>
      <c r="F112" s="28">
        <f>45045</f>
        <v>45045</v>
      </c>
      <c r="G112" s="28"/>
      <c r="H112" s="28">
        <f>H97</f>
        <v>84305</v>
      </c>
      <c r="I112" s="70"/>
      <c r="J112" s="28">
        <v>147303</v>
      </c>
      <c r="K112" s="3"/>
      <c r="L112" s="28">
        <f>L97</f>
        <v>0</v>
      </c>
      <c r="M112" s="70"/>
      <c r="N112" s="28">
        <v>147303</v>
      </c>
    </row>
    <row r="113" spans="1:17" ht="23.1" customHeight="1">
      <c r="A113" s="51" t="s">
        <v>95</v>
      </c>
      <c r="B113" s="18"/>
      <c r="C113" s="4"/>
      <c r="E113" s="28"/>
      <c r="F113" s="28">
        <f>F108</f>
        <v>52572</v>
      </c>
      <c r="G113" s="28"/>
      <c r="H113" s="28">
        <v>0</v>
      </c>
      <c r="I113" s="28"/>
      <c r="J113" s="78" t="s">
        <v>22</v>
      </c>
      <c r="K113" s="3"/>
      <c r="L113" s="78"/>
      <c r="M113" s="28"/>
      <c r="N113" s="78" t="s">
        <v>22</v>
      </c>
    </row>
    <row r="114" spans="1:17" ht="23.1" customHeight="1" thickBot="1">
      <c r="A114" s="17" t="s">
        <v>119</v>
      </c>
      <c r="B114" s="18"/>
      <c r="C114" s="4"/>
      <c r="D114" s="71"/>
      <c r="E114" s="69"/>
      <c r="F114" s="71">
        <f>SUM(F112:F113)</f>
        <v>97617</v>
      </c>
      <c r="G114" s="69"/>
      <c r="H114" s="71">
        <f>SUM(H112:H113)</f>
        <v>84305</v>
      </c>
      <c r="I114" s="69"/>
      <c r="J114" s="71">
        <f>SUM(J112:J113)</f>
        <v>147303</v>
      </c>
      <c r="K114" s="3"/>
      <c r="L114" s="71">
        <f>SUM(L112:L113)</f>
        <v>0</v>
      </c>
      <c r="M114" s="69"/>
      <c r="N114" s="71">
        <f>SUM(N112:N113)</f>
        <v>147303</v>
      </c>
    </row>
    <row r="115" spans="1:17" ht="9.75" customHeight="1" thickTop="1">
      <c r="A115" s="17"/>
      <c r="B115" s="18"/>
      <c r="C115" s="4"/>
      <c r="D115" s="4"/>
      <c r="E115" s="4"/>
      <c r="F115" s="4"/>
      <c r="G115" s="4"/>
      <c r="H115" s="4"/>
      <c r="I115" s="4"/>
      <c r="J115" s="4"/>
      <c r="K115" s="3"/>
      <c r="L115" s="4"/>
      <c r="M115" s="4"/>
      <c r="N115" s="4"/>
    </row>
    <row r="116" spans="1:17" ht="23.1" customHeight="1" thickBot="1">
      <c r="A116" s="17" t="s">
        <v>134</v>
      </c>
      <c r="B116" s="18" t="s">
        <v>136</v>
      </c>
      <c r="C116" s="37"/>
      <c r="D116" s="38"/>
      <c r="E116" s="37"/>
      <c r="F116" s="38">
        <f>F107/269999</f>
        <v>0.16788210326704914</v>
      </c>
      <c r="G116" s="37"/>
      <c r="H116" s="38">
        <v>0.31228634180126591</v>
      </c>
      <c r="I116" s="37"/>
      <c r="J116" s="38">
        <f>+J109/269999</f>
        <v>0.54661683932162708</v>
      </c>
      <c r="K116" s="3"/>
      <c r="L116" s="38"/>
      <c r="M116" s="37"/>
      <c r="N116" s="38">
        <f>+N109/269999</f>
        <v>0.54661683932162708</v>
      </c>
      <c r="P116" s="13">
        <f>F107/P117</f>
        <v>0.16788210326704914</v>
      </c>
      <c r="Q116" s="13">
        <f>H107/P117</f>
        <v>0.31228634180126591</v>
      </c>
    </row>
    <row r="117" spans="1:17" ht="23.1" customHeight="1" thickTop="1">
      <c r="A117" s="17"/>
      <c r="B117" s="18"/>
      <c r="C117" s="4"/>
      <c r="D117" s="4"/>
      <c r="E117" s="4"/>
      <c r="F117" s="4"/>
      <c r="G117" s="4"/>
      <c r="H117" s="4"/>
      <c r="I117" s="4"/>
      <c r="J117" s="4"/>
      <c r="K117" s="3"/>
      <c r="L117" s="4"/>
      <c r="M117" s="4"/>
      <c r="N117" s="4"/>
      <c r="P117" s="94">
        <v>269999</v>
      </c>
    </row>
    <row r="118" spans="1:17" ht="23.25" customHeight="1">
      <c r="D118" s="73">
        <f>D114-D97</f>
        <v>0</v>
      </c>
      <c r="F118" s="73">
        <f>F114-F97</f>
        <v>0</v>
      </c>
      <c r="H118" s="73">
        <f>H114-H97</f>
        <v>0</v>
      </c>
      <c r="J118" s="73">
        <f>J114-J97</f>
        <v>0</v>
      </c>
      <c r="L118" s="73">
        <f>L114-L97</f>
        <v>0</v>
      </c>
      <c r="N118" s="73">
        <f>N114-N97</f>
        <v>0</v>
      </c>
    </row>
  </sheetData>
  <mergeCells count="40">
    <mergeCell ref="D8:J8"/>
    <mergeCell ref="D42:F42"/>
    <mergeCell ref="D4:F4"/>
    <mergeCell ref="H4:J4"/>
    <mergeCell ref="D5:F5"/>
    <mergeCell ref="H5:J5"/>
    <mergeCell ref="D6:F6"/>
    <mergeCell ref="H6:J6"/>
    <mergeCell ref="D102:F102"/>
    <mergeCell ref="H102:J102"/>
    <mergeCell ref="D103:F103"/>
    <mergeCell ref="H103:J103"/>
    <mergeCell ref="D46:J46"/>
    <mergeCell ref="D62:F62"/>
    <mergeCell ref="H62:J62"/>
    <mergeCell ref="L64:N64"/>
    <mergeCell ref="D66:J66"/>
    <mergeCell ref="D101:F101"/>
    <mergeCell ref="H101:J101"/>
    <mergeCell ref="H42:J42"/>
    <mergeCell ref="D43:F43"/>
    <mergeCell ref="H43:J43"/>
    <mergeCell ref="D44:F44"/>
    <mergeCell ref="H44:J44"/>
    <mergeCell ref="L103:N103"/>
    <mergeCell ref="D105:J105"/>
    <mergeCell ref="L4:N4"/>
    <mergeCell ref="L5:N5"/>
    <mergeCell ref="L6:N6"/>
    <mergeCell ref="L42:N42"/>
    <mergeCell ref="L43:N43"/>
    <mergeCell ref="L44:N44"/>
    <mergeCell ref="L62:N62"/>
    <mergeCell ref="L63:N63"/>
    <mergeCell ref="D63:F63"/>
    <mergeCell ref="H63:J63"/>
    <mergeCell ref="D64:F64"/>
    <mergeCell ref="H64:J64"/>
    <mergeCell ref="L101:N101"/>
    <mergeCell ref="L102:N102"/>
  </mergeCells>
  <pageMargins left="0.8" right="0.8" top="0.48" bottom="0.5" header="0.5" footer="0.5"/>
  <pageSetup paperSize="9" scale="88" firstPageNumber="6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3" manualBreakCount="3">
    <brk id="38" max="9" man="1"/>
    <brk id="58" max="9" man="1"/>
    <brk id="97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55CE9-DBC2-47D2-A665-5BA37E11D684}">
  <sheetPr>
    <tabColor rgb="FF002060"/>
    <pageSetUpPr fitToPage="1"/>
  </sheetPr>
  <dimension ref="A1:IY83"/>
  <sheetViews>
    <sheetView showGridLines="0" topLeftCell="A7" zoomScale="70" zoomScaleNormal="70" zoomScaleSheetLayoutView="70" workbookViewId="0">
      <selection activeCell="S42" sqref="S42"/>
    </sheetView>
  </sheetViews>
  <sheetFormatPr defaultColWidth="9.125" defaultRowHeight="23.25" customHeight="1"/>
  <cols>
    <col min="1" max="1" width="53" customWidth="1"/>
    <col min="2" max="2" width="8.125" style="7" hidden="1" customWidth="1"/>
    <col min="3" max="3" width="0.75" customWidth="1"/>
    <col min="4" max="4" width="9.75" customWidth="1"/>
    <col min="5" max="5" width="13.75" bestFit="1" customWidth="1"/>
    <col min="6" max="6" width="1.25" customWidth="1"/>
    <col min="7" max="7" width="14" customWidth="1"/>
    <col min="8" max="8" width="1.25" customWidth="1"/>
    <col min="9" max="9" width="13.25" customWidth="1"/>
    <col min="10" max="10" width="1.25" customWidth="1"/>
    <col min="11" max="11" width="14.875" hidden="1" customWidth="1"/>
    <col min="12" max="12" width="1.375" hidden="1" customWidth="1"/>
    <col min="13" max="13" width="15.75" customWidth="1"/>
    <col min="14" max="14" width="1.25" customWidth="1"/>
    <col min="15" max="15" width="15.75" customWidth="1"/>
    <col min="16" max="16" width="1.125" customWidth="1"/>
    <col min="17" max="17" width="19.25" customWidth="1"/>
    <col min="18" max="18" width="1.375" customWidth="1"/>
    <col min="19" max="19" width="16.75" customWidth="1"/>
    <col min="20" max="20" width="1.375" customWidth="1"/>
    <col min="21" max="21" width="16.75" customWidth="1"/>
    <col min="22" max="22" width="1.25" customWidth="1"/>
    <col min="23" max="23" width="19.875" bestFit="1" customWidth="1"/>
    <col min="24" max="24" width="1.25" customWidth="1"/>
    <col min="25" max="25" width="18" customWidth="1"/>
    <col min="26" max="26" width="14.125" bestFit="1" customWidth="1"/>
    <col min="27" max="27" width="14.625" bestFit="1" customWidth="1"/>
  </cols>
  <sheetData>
    <row r="1" spans="1:259" ht="23.25" customHeight="1">
      <c r="A1" s="14" t="s">
        <v>158</v>
      </c>
      <c r="B1" s="6"/>
      <c r="E1" s="1"/>
      <c r="Y1" s="53"/>
    </row>
    <row r="2" spans="1:259" ht="23.25" customHeight="1">
      <c r="A2" s="1" t="s">
        <v>403</v>
      </c>
      <c r="B2" s="6"/>
      <c r="C2" s="1"/>
      <c r="D2" s="1"/>
      <c r="E2" s="1"/>
      <c r="F2" s="1"/>
      <c r="G2" s="1"/>
      <c r="H2" s="1"/>
      <c r="Y2" s="186"/>
    </row>
    <row r="3" spans="1:259" s="2" customFormat="1" ht="23.25" customHeight="1">
      <c r="A3" s="20"/>
      <c r="B3" s="5"/>
      <c r="C3" s="41"/>
      <c r="D3" s="41"/>
      <c r="E3" s="20"/>
      <c r="F3" s="20"/>
      <c r="G3" s="20"/>
      <c r="H3" s="20"/>
      <c r="I3" s="41"/>
      <c r="J3" s="41"/>
      <c r="K3" s="41"/>
      <c r="L3" s="20"/>
      <c r="M3" s="1"/>
      <c r="N3" s="1"/>
      <c r="O3" s="1"/>
      <c r="P3" s="1"/>
      <c r="Q3" s="103"/>
      <c r="R3" s="103"/>
      <c r="S3" s="103"/>
      <c r="T3" s="103"/>
      <c r="U3" s="103"/>
      <c r="V3" s="103"/>
      <c r="W3" s="103"/>
      <c r="X3" s="20"/>
      <c r="Y3" s="20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  <c r="HU3" s="41"/>
      <c r="HV3" s="41"/>
      <c r="HW3" s="41"/>
      <c r="HX3" s="41"/>
      <c r="HY3" s="41"/>
      <c r="HZ3" s="41"/>
      <c r="IA3" s="41"/>
      <c r="IB3" s="41"/>
      <c r="IC3" s="41"/>
      <c r="ID3" s="41"/>
      <c r="IE3" s="41"/>
      <c r="IF3" s="41"/>
      <c r="IG3" s="41"/>
      <c r="IH3" s="41"/>
      <c r="II3" s="41"/>
      <c r="IJ3" s="41"/>
      <c r="IK3" s="41"/>
      <c r="IL3" s="41"/>
      <c r="IM3" s="41"/>
      <c r="IN3" s="41"/>
      <c r="IO3" s="41"/>
      <c r="IP3" s="41"/>
      <c r="IQ3" s="41"/>
      <c r="IR3" s="41"/>
      <c r="IS3" s="41"/>
      <c r="IT3" s="41"/>
      <c r="IU3" s="41"/>
      <c r="IV3" s="41"/>
      <c r="IW3" s="41"/>
      <c r="IX3" s="41"/>
      <c r="IY3" s="41"/>
    </row>
    <row r="4" spans="1:259" s="2" customFormat="1" ht="23.25" customHeight="1">
      <c r="A4" s="20"/>
      <c r="B4" s="5"/>
      <c r="C4" s="41"/>
      <c r="D4" s="41"/>
      <c r="E4" s="371" t="s">
        <v>47</v>
      </c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  <c r="FF4" s="41"/>
      <c r="FG4" s="41"/>
      <c r="FH4" s="41"/>
      <c r="FI4" s="41"/>
      <c r="FJ4" s="41"/>
      <c r="FK4" s="41"/>
      <c r="FL4" s="41"/>
      <c r="FM4" s="41"/>
      <c r="FN4" s="41"/>
      <c r="FO4" s="41"/>
      <c r="FP4" s="41"/>
      <c r="FQ4" s="41"/>
      <c r="FR4" s="41"/>
      <c r="FS4" s="41"/>
      <c r="FT4" s="41"/>
      <c r="FU4" s="41"/>
      <c r="FV4" s="41"/>
      <c r="FW4" s="41"/>
      <c r="FX4" s="41"/>
      <c r="FY4" s="41"/>
      <c r="FZ4" s="41"/>
      <c r="GA4" s="41"/>
      <c r="GB4" s="41"/>
      <c r="GC4" s="41"/>
      <c r="GD4" s="41"/>
      <c r="GE4" s="41"/>
      <c r="GF4" s="41"/>
      <c r="GG4" s="41"/>
      <c r="GH4" s="41"/>
      <c r="GI4" s="41"/>
      <c r="GJ4" s="41"/>
      <c r="GK4" s="41"/>
      <c r="GL4" s="41"/>
      <c r="GM4" s="41"/>
      <c r="GN4" s="41"/>
      <c r="GO4" s="41"/>
      <c r="GP4" s="41"/>
      <c r="GQ4" s="41"/>
      <c r="GR4" s="41"/>
      <c r="GS4" s="41"/>
      <c r="GT4" s="41"/>
      <c r="GU4" s="41"/>
      <c r="GV4" s="41"/>
      <c r="GW4" s="41"/>
      <c r="GX4" s="41"/>
      <c r="GY4" s="41"/>
      <c r="GZ4" s="41"/>
      <c r="HA4" s="41"/>
      <c r="HB4" s="41"/>
      <c r="HC4" s="41"/>
      <c r="HD4" s="41"/>
      <c r="HE4" s="41"/>
      <c r="HF4" s="41"/>
      <c r="HG4" s="41"/>
      <c r="HH4" s="41"/>
      <c r="HI4" s="41"/>
      <c r="HJ4" s="41"/>
      <c r="HK4" s="41"/>
      <c r="HL4" s="41"/>
      <c r="HM4" s="41"/>
      <c r="HN4" s="41"/>
      <c r="HO4" s="41"/>
      <c r="HP4" s="41"/>
      <c r="HQ4" s="41"/>
      <c r="HR4" s="41"/>
      <c r="HS4" s="41"/>
      <c r="HT4" s="41"/>
      <c r="HU4" s="41"/>
      <c r="HV4" s="41"/>
      <c r="HW4" s="41"/>
      <c r="HX4" s="41"/>
      <c r="HY4" s="41"/>
      <c r="HZ4" s="41"/>
      <c r="IA4" s="41"/>
      <c r="IB4" s="41"/>
      <c r="IC4" s="41"/>
      <c r="ID4" s="41"/>
      <c r="IE4" s="41"/>
      <c r="IF4" s="41"/>
      <c r="IG4" s="41"/>
      <c r="IH4" s="41"/>
      <c r="II4" s="41"/>
      <c r="IJ4" s="41"/>
      <c r="IK4" s="41"/>
      <c r="IL4" s="41"/>
      <c r="IM4" s="41"/>
      <c r="IN4" s="41"/>
      <c r="IO4" s="41"/>
      <c r="IP4" s="41"/>
      <c r="IQ4" s="41"/>
      <c r="IR4" s="41"/>
      <c r="IS4" s="41"/>
      <c r="IT4" s="41"/>
      <c r="IU4" s="41"/>
      <c r="IV4" s="41"/>
      <c r="IW4" s="41"/>
      <c r="IX4" s="41"/>
      <c r="IY4" s="41"/>
    </row>
    <row r="5" spans="1:259" s="2" customFormat="1" ht="23.25" customHeight="1">
      <c r="A5" s="20"/>
      <c r="B5" s="5"/>
      <c r="C5" s="41"/>
      <c r="D5" s="41"/>
      <c r="E5" s="20"/>
      <c r="F5" s="41"/>
      <c r="G5" s="41"/>
      <c r="H5" s="41"/>
      <c r="I5" s="41"/>
      <c r="J5" s="41"/>
      <c r="K5" s="41"/>
      <c r="L5" s="41"/>
      <c r="M5" s="379" t="s">
        <v>28</v>
      </c>
      <c r="N5" s="379"/>
      <c r="O5" s="379"/>
      <c r="P5"/>
      <c r="Q5" s="379" t="s">
        <v>79</v>
      </c>
      <c r="R5" s="379"/>
      <c r="S5" s="379"/>
      <c r="T5" s="379"/>
      <c r="U5" s="379"/>
      <c r="V5" s="379"/>
      <c r="W5" s="379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  <c r="IL5" s="41"/>
      <c r="IM5" s="41"/>
      <c r="IN5" s="41"/>
      <c r="IO5" s="41"/>
      <c r="IP5" s="41"/>
      <c r="IQ5" s="41"/>
      <c r="IR5" s="41"/>
      <c r="IS5" s="41"/>
      <c r="IT5" s="41"/>
      <c r="IU5" s="41"/>
      <c r="IV5" s="41"/>
      <c r="IW5" s="41"/>
      <c r="IX5" s="41"/>
      <c r="IY5" s="41"/>
    </row>
    <row r="6" spans="1:259" s="2" customFormat="1" ht="23.25" customHeight="1">
      <c r="A6" s="41"/>
      <c r="B6" s="162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 t="s">
        <v>319</v>
      </c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  <c r="IL6" s="41"/>
      <c r="IM6" s="41"/>
      <c r="IN6" s="41"/>
      <c r="IO6" s="41"/>
      <c r="IP6" s="41"/>
      <c r="IQ6" s="41"/>
      <c r="IR6" s="41"/>
      <c r="IS6" s="41"/>
      <c r="IT6" s="41"/>
      <c r="IU6" s="41"/>
      <c r="IV6" s="41"/>
      <c r="IW6" s="41"/>
      <c r="IX6" s="41"/>
      <c r="IY6" s="41"/>
    </row>
    <row r="7" spans="1:259" s="2" customFormat="1" ht="23.25" customHeight="1">
      <c r="A7" s="41"/>
      <c r="B7" s="162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 t="s">
        <v>291</v>
      </c>
      <c r="R7" s="41"/>
      <c r="S7" s="41"/>
      <c r="T7" s="41"/>
      <c r="U7" s="41" t="s">
        <v>220</v>
      </c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41"/>
      <c r="IA7" s="41"/>
      <c r="IB7" s="41"/>
      <c r="IC7" s="41"/>
      <c r="ID7" s="41"/>
      <c r="IE7" s="41"/>
      <c r="IF7" s="41"/>
      <c r="IG7" s="41"/>
      <c r="IH7" s="41"/>
      <c r="II7" s="41"/>
      <c r="IJ7" s="41"/>
      <c r="IK7" s="41"/>
      <c r="IL7" s="41"/>
      <c r="IM7" s="41"/>
      <c r="IN7" s="41"/>
      <c r="IO7" s="41"/>
      <c r="IP7" s="41"/>
      <c r="IQ7" s="41"/>
      <c r="IR7" s="41"/>
      <c r="IS7" s="41"/>
      <c r="IT7" s="41"/>
      <c r="IU7" s="41"/>
      <c r="IV7" s="41"/>
      <c r="IW7" s="41"/>
      <c r="IX7" s="41"/>
      <c r="IY7" s="41"/>
    </row>
    <row r="8" spans="1:259" s="2" customFormat="1" ht="23.25" customHeight="1">
      <c r="A8" s="41"/>
      <c r="B8" s="162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 t="s">
        <v>289</v>
      </c>
      <c r="R8" s="41"/>
      <c r="S8" s="41" t="s">
        <v>220</v>
      </c>
      <c r="T8" s="41"/>
      <c r="U8" s="41" t="s">
        <v>303</v>
      </c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  <c r="IL8" s="41"/>
      <c r="IM8" s="41"/>
      <c r="IN8" s="41"/>
      <c r="IO8" s="41"/>
      <c r="IP8" s="41"/>
      <c r="IQ8" s="41"/>
      <c r="IR8" s="41"/>
      <c r="IS8" s="41"/>
      <c r="IT8" s="41"/>
      <c r="IU8" s="41"/>
      <c r="IV8" s="41"/>
      <c r="IW8" s="41"/>
      <c r="IX8" s="41"/>
      <c r="IY8" s="41"/>
    </row>
    <row r="9" spans="1:259" s="2" customFormat="1" ht="23.25" customHeight="1">
      <c r="A9" s="41"/>
      <c r="B9" s="162"/>
      <c r="C9" s="41"/>
      <c r="D9" s="41"/>
      <c r="E9" s="41" t="s">
        <v>34</v>
      </c>
      <c r="F9" s="41"/>
      <c r="G9" s="41"/>
      <c r="H9" s="41"/>
      <c r="K9" s="41" t="s">
        <v>255</v>
      </c>
      <c r="L9" s="41"/>
      <c r="M9" s="41"/>
      <c r="N9" s="41"/>
      <c r="O9" s="41"/>
      <c r="P9" s="41"/>
      <c r="Q9" s="41" t="s">
        <v>290</v>
      </c>
      <c r="R9" s="41"/>
      <c r="S9" s="41" t="s">
        <v>303</v>
      </c>
      <c r="T9" s="41"/>
      <c r="U9" s="41" t="s">
        <v>298</v>
      </c>
      <c r="V9" s="41"/>
      <c r="W9" s="41" t="s">
        <v>99</v>
      </c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1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  <c r="FF9" s="41"/>
      <c r="FG9" s="41"/>
      <c r="FH9" s="41"/>
      <c r="FI9" s="41"/>
      <c r="FJ9" s="41"/>
      <c r="FK9" s="41"/>
      <c r="FL9" s="41"/>
      <c r="FM9" s="41"/>
      <c r="FN9" s="41"/>
      <c r="FO9" s="41"/>
      <c r="FP9" s="41"/>
      <c r="FQ9" s="41"/>
      <c r="FR9" s="41"/>
      <c r="FS9" s="41"/>
      <c r="FT9" s="41"/>
      <c r="FU9" s="41"/>
      <c r="FV9" s="41"/>
      <c r="FW9" s="41"/>
      <c r="FX9" s="41"/>
      <c r="FY9" s="41"/>
      <c r="FZ9" s="41"/>
      <c r="GA9" s="41"/>
      <c r="GB9" s="41"/>
      <c r="GC9" s="41"/>
      <c r="GD9" s="41"/>
      <c r="GE9" s="41"/>
      <c r="GF9" s="41"/>
      <c r="GG9" s="41"/>
      <c r="GH9" s="41"/>
      <c r="GI9" s="41"/>
      <c r="GJ9" s="41"/>
      <c r="GK9" s="41"/>
      <c r="GL9" s="41"/>
      <c r="GM9" s="41"/>
      <c r="GN9" s="41"/>
      <c r="GO9" s="41"/>
      <c r="GP9" s="41"/>
      <c r="GQ9" s="41"/>
      <c r="GR9" s="41"/>
      <c r="GS9" s="41"/>
      <c r="GT9" s="41"/>
      <c r="GU9" s="41"/>
      <c r="GV9" s="41"/>
      <c r="GW9" s="41"/>
      <c r="GX9" s="41"/>
      <c r="GY9" s="41"/>
      <c r="GZ9" s="41"/>
      <c r="HA9" s="41"/>
      <c r="HB9" s="41"/>
      <c r="HC9" s="41"/>
      <c r="HD9" s="41"/>
      <c r="HE9" s="41"/>
      <c r="HF9" s="41"/>
      <c r="HG9" s="41"/>
      <c r="HH9" s="41"/>
      <c r="HI9" s="41"/>
      <c r="HJ9" s="41"/>
      <c r="HK9" s="41"/>
      <c r="HL9" s="41"/>
      <c r="HM9" s="41"/>
      <c r="HN9" s="41"/>
      <c r="HO9" s="41"/>
      <c r="HP9" s="41"/>
      <c r="HQ9" s="41"/>
      <c r="HR9" s="41"/>
      <c r="HS9" s="41"/>
      <c r="HT9" s="41"/>
      <c r="HU9" s="41"/>
      <c r="HV9" s="41"/>
      <c r="HW9" s="41"/>
      <c r="HX9" s="41"/>
      <c r="HY9" s="41"/>
      <c r="HZ9" s="41"/>
      <c r="IA9" s="41"/>
      <c r="IB9" s="41"/>
      <c r="IC9" s="41"/>
      <c r="ID9" s="41"/>
      <c r="IE9" s="41"/>
      <c r="IF9" s="41"/>
      <c r="IG9" s="41"/>
      <c r="IH9" s="41"/>
      <c r="II9" s="41"/>
      <c r="IJ9" s="41"/>
      <c r="IK9" s="41"/>
      <c r="IL9" s="41"/>
      <c r="IM9" s="41"/>
      <c r="IN9" s="41"/>
      <c r="IO9" s="41"/>
      <c r="IP9" s="41"/>
      <c r="IQ9" s="41"/>
      <c r="IR9" s="41"/>
      <c r="IS9" s="41"/>
      <c r="IT9" s="41"/>
      <c r="IU9" s="41"/>
      <c r="IV9" s="41"/>
      <c r="IW9" s="41"/>
      <c r="IX9" s="41"/>
      <c r="IY9" s="41"/>
    </row>
    <row r="10" spans="1:259" s="2" customFormat="1" ht="23.25" customHeight="1">
      <c r="A10" s="41"/>
      <c r="B10" s="162"/>
      <c r="C10" s="41"/>
      <c r="D10" s="41"/>
      <c r="E10" s="41" t="s">
        <v>37</v>
      </c>
      <c r="F10" s="41"/>
      <c r="G10" s="41" t="s">
        <v>217</v>
      </c>
      <c r="H10" s="41"/>
      <c r="I10" s="41" t="s">
        <v>256</v>
      </c>
      <c r="J10" s="41"/>
      <c r="K10" s="41" t="s">
        <v>287</v>
      </c>
      <c r="L10" s="41"/>
      <c r="M10" s="41" t="s">
        <v>72</v>
      </c>
      <c r="N10" s="41"/>
      <c r="O10" s="41"/>
      <c r="P10" s="41"/>
      <c r="Q10" s="41" t="s">
        <v>260</v>
      </c>
      <c r="R10" s="41"/>
      <c r="S10" s="41" t="s">
        <v>305</v>
      </c>
      <c r="T10" s="41"/>
      <c r="U10" s="41" t="s">
        <v>292</v>
      </c>
      <c r="V10" s="41"/>
      <c r="W10" s="41" t="s">
        <v>68</v>
      </c>
      <c r="X10" s="41"/>
      <c r="Y10" s="41" t="s">
        <v>39</v>
      </c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  <c r="IJ10" s="41"/>
      <c r="IK10" s="41"/>
      <c r="IL10" s="41"/>
      <c r="IM10" s="41"/>
      <c r="IN10" s="41"/>
      <c r="IO10" s="41"/>
      <c r="IP10" s="41"/>
      <c r="IQ10" s="41"/>
      <c r="IR10" s="41"/>
      <c r="IS10" s="41"/>
      <c r="IT10" s="41"/>
      <c r="IU10" s="41"/>
      <c r="IV10" s="41"/>
      <c r="IW10" s="41"/>
      <c r="IX10" s="41"/>
      <c r="IY10" s="41"/>
    </row>
    <row r="11" spans="1:259" s="2" customFormat="1" ht="23.25" customHeight="1">
      <c r="A11" s="41"/>
      <c r="B11" s="162" t="s">
        <v>2</v>
      </c>
      <c r="C11" s="41"/>
      <c r="D11" s="162" t="s">
        <v>2</v>
      </c>
      <c r="E11" s="41" t="s">
        <v>38</v>
      </c>
      <c r="F11" s="41"/>
      <c r="G11" s="41" t="s">
        <v>218</v>
      </c>
      <c r="H11" s="41"/>
      <c r="I11" s="41" t="s">
        <v>216</v>
      </c>
      <c r="J11" s="41"/>
      <c r="K11" s="41" t="s">
        <v>288</v>
      </c>
      <c r="L11" s="41"/>
      <c r="M11" s="41" t="s">
        <v>73</v>
      </c>
      <c r="N11" s="41"/>
      <c r="O11" s="41" t="s">
        <v>31</v>
      </c>
      <c r="P11" s="41"/>
      <c r="Q11" s="41" t="s">
        <v>279</v>
      </c>
      <c r="R11" s="41"/>
      <c r="S11" s="41" t="s">
        <v>329</v>
      </c>
      <c r="T11" s="41"/>
      <c r="U11" s="41" t="s">
        <v>293</v>
      </c>
      <c r="V11" s="41"/>
      <c r="W11" s="41" t="s">
        <v>261</v>
      </c>
      <c r="X11" s="41"/>
      <c r="Y11" s="41" t="s">
        <v>30</v>
      </c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  <c r="IV11" s="41"/>
      <c r="IW11" s="41"/>
      <c r="IX11" s="41"/>
      <c r="IY11" s="41"/>
    </row>
    <row r="12" spans="1:259" s="2" customFormat="1" ht="23.25" customHeight="1">
      <c r="A12" s="41"/>
      <c r="B12" s="162"/>
      <c r="C12" s="41"/>
      <c r="D12" s="41"/>
      <c r="E12" s="370" t="s">
        <v>360</v>
      </c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  <c r="IW12" s="41"/>
      <c r="IX12" s="41"/>
      <c r="IY12" s="41"/>
    </row>
    <row r="13" spans="1:259" s="2" customFormat="1" ht="23.25" customHeight="1">
      <c r="A13" s="55" t="s">
        <v>383</v>
      </c>
      <c r="B13" s="162"/>
      <c r="C13" s="41"/>
      <c r="D13" s="41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  <c r="IV13" s="41"/>
      <c r="IW13" s="41"/>
      <c r="IX13" s="41"/>
      <c r="IY13" s="41"/>
    </row>
    <row r="14" spans="1:259" s="2" customFormat="1" ht="22.2">
      <c r="A14" s="55" t="s">
        <v>384</v>
      </c>
      <c r="B14" s="162"/>
      <c r="C14" s="41"/>
      <c r="D14" s="41"/>
      <c r="E14" s="4">
        <v>508448439</v>
      </c>
      <c r="F14" s="4"/>
      <c r="G14" s="4">
        <v>694968529</v>
      </c>
      <c r="H14" s="4"/>
      <c r="I14" s="4">
        <v>44033292</v>
      </c>
      <c r="J14" s="4">
        <v>0</v>
      </c>
      <c r="K14" s="138">
        <v>0</v>
      </c>
      <c r="L14" s="4">
        <v>0</v>
      </c>
      <c r="M14" s="4">
        <v>50844947</v>
      </c>
      <c r="N14" s="4"/>
      <c r="O14" s="4">
        <v>2971776188</v>
      </c>
      <c r="P14" s="4"/>
      <c r="Q14" s="4">
        <v>58848833</v>
      </c>
      <c r="R14" s="4"/>
      <c r="S14" s="143">
        <v>-1209254</v>
      </c>
      <c r="T14" s="4"/>
      <c r="U14" s="4">
        <v>24738384</v>
      </c>
      <c r="V14" s="4"/>
      <c r="W14" s="152">
        <f>SUM(Q14:V14)</f>
        <v>82377963</v>
      </c>
      <c r="X14" s="143"/>
      <c r="Y14" s="261">
        <f>SUM(E14,G14,I14,M14,O14)+W14</f>
        <v>4352449358</v>
      </c>
      <c r="Z14" s="166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  <c r="IV14" s="41"/>
      <c r="IW14" s="41"/>
      <c r="IX14" s="41"/>
      <c r="IY14" s="41"/>
    </row>
    <row r="15" spans="1:259" s="2" customFormat="1" ht="22.2">
      <c r="A15" s="55"/>
      <c r="B15" s="162"/>
      <c r="C15" s="41"/>
      <c r="D15" s="4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</row>
    <row r="16" spans="1:259" ht="22.2">
      <c r="A16" s="1" t="s">
        <v>89</v>
      </c>
      <c r="B16" s="162"/>
      <c r="C16" s="74"/>
      <c r="D16" s="74"/>
      <c r="E16" s="42"/>
      <c r="F16" s="42"/>
      <c r="G16" s="42"/>
      <c r="H16" s="42"/>
      <c r="I16" s="42"/>
      <c r="J16" s="42"/>
      <c r="K16" s="42"/>
      <c r="L16" s="44"/>
      <c r="M16" s="42"/>
      <c r="N16" s="44"/>
      <c r="O16" s="45"/>
      <c r="P16" s="42"/>
      <c r="Q16" s="42"/>
      <c r="R16" s="42"/>
      <c r="S16" s="42"/>
      <c r="T16" s="42"/>
      <c r="U16" s="42"/>
      <c r="V16" s="42"/>
      <c r="W16" s="42"/>
      <c r="X16" s="44"/>
      <c r="Y16" s="137"/>
    </row>
    <row r="17" spans="1:259" s="2" customFormat="1" ht="22.2">
      <c r="A17" s="6" t="s">
        <v>297</v>
      </c>
      <c r="B17" s="162"/>
      <c r="C17" s="41"/>
      <c r="D17" s="4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1"/>
      <c r="T17" s="4"/>
      <c r="U17" s="41"/>
      <c r="V17" s="41"/>
      <c r="W17" s="41"/>
      <c r="X17" s="41"/>
      <c r="Y17" s="138"/>
      <c r="Z17" s="4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</row>
    <row r="18" spans="1:259" s="2" customFormat="1" ht="22.2" hidden="1">
      <c r="A18" t="s">
        <v>328</v>
      </c>
      <c r="B18" s="162"/>
      <c r="C18" s="41"/>
      <c r="D18" s="162" t="s">
        <v>380</v>
      </c>
      <c r="E18" s="227"/>
      <c r="F18" s="225"/>
      <c r="G18" s="214"/>
      <c r="H18" s="42"/>
      <c r="I18" s="214"/>
      <c r="J18" s="214"/>
      <c r="K18" s="225"/>
      <c r="L18" s="42"/>
      <c r="M18" s="214"/>
      <c r="N18" s="44"/>
      <c r="O18" s="45"/>
      <c r="P18" s="42"/>
      <c r="Q18" s="214"/>
      <c r="R18" s="42"/>
      <c r="S18" s="214"/>
      <c r="T18" s="42"/>
      <c r="U18" s="214"/>
      <c r="V18" s="44"/>
      <c r="W18" s="214">
        <f>SUM(Q18:U18)</f>
        <v>0</v>
      </c>
      <c r="X18" s="44"/>
      <c r="Y18" s="211">
        <f>SUM(E18:O18)+W18</f>
        <v>0</v>
      </c>
      <c r="Z18" s="4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  <c r="IV18" s="41"/>
      <c r="IW18" s="41"/>
      <c r="IX18" s="41"/>
      <c r="IY18" s="41"/>
    </row>
    <row r="19" spans="1:259" s="2" customFormat="1" ht="22.2">
      <c r="A19" t="s">
        <v>280</v>
      </c>
      <c r="B19" s="162"/>
      <c r="C19" s="41"/>
      <c r="D19" s="162">
        <v>28</v>
      </c>
      <c r="E19" s="228">
        <v>0</v>
      </c>
      <c r="F19" s="225"/>
      <c r="G19" s="228">
        <v>0</v>
      </c>
      <c r="H19" s="42"/>
      <c r="I19" s="229">
        <v>0</v>
      </c>
      <c r="J19" s="209"/>
      <c r="K19" s="229"/>
      <c r="L19" s="214"/>
      <c r="M19" s="229">
        <v>0</v>
      </c>
      <c r="N19" s="45"/>
      <c r="O19" s="228">
        <v>-193210406</v>
      </c>
      <c r="P19" s="45"/>
      <c r="Q19" s="229">
        <v>0</v>
      </c>
      <c r="R19" s="217"/>
      <c r="S19" s="229">
        <v>0</v>
      </c>
      <c r="T19" s="217"/>
      <c r="U19" s="229">
        <v>0</v>
      </c>
      <c r="V19" s="41"/>
      <c r="W19" s="229">
        <f>SUM(Q19:U19)</f>
        <v>0</v>
      </c>
      <c r="X19" s="41"/>
      <c r="Y19" s="213">
        <f>SUM(E19:O19)+W19</f>
        <v>-193210406</v>
      </c>
      <c r="Z19" s="4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  <c r="EZ19" s="41"/>
      <c r="FA19" s="41"/>
      <c r="FB19" s="41"/>
      <c r="FC19" s="41"/>
      <c r="FD19" s="41"/>
      <c r="FE19" s="41"/>
      <c r="FF19" s="41"/>
      <c r="FG19" s="41"/>
      <c r="FH19" s="41"/>
      <c r="FI19" s="41"/>
      <c r="FJ19" s="41"/>
      <c r="FK19" s="41"/>
      <c r="FL19" s="41"/>
      <c r="FM19" s="41"/>
      <c r="FN19" s="41"/>
      <c r="FO19" s="41"/>
      <c r="FP19" s="41"/>
      <c r="FQ19" s="41"/>
      <c r="FR19" s="41"/>
      <c r="FS19" s="41"/>
      <c r="FT19" s="41"/>
      <c r="FU19" s="41"/>
      <c r="FV19" s="41"/>
      <c r="FW19" s="41"/>
      <c r="FX19" s="41"/>
      <c r="FY19" s="41"/>
      <c r="FZ19" s="41"/>
      <c r="GA19" s="41"/>
      <c r="GB19" s="41"/>
      <c r="GC19" s="41"/>
      <c r="GD19" s="41"/>
      <c r="GE19" s="41"/>
      <c r="GF19" s="41"/>
      <c r="GG19" s="41"/>
      <c r="GH19" s="41"/>
      <c r="GI19" s="41"/>
      <c r="GJ19" s="41"/>
      <c r="GK19" s="41"/>
      <c r="GL19" s="41"/>
      <c r="GM19" s="41"/>
      <c r="GN19" s="41"/>
      <c r="GO19" s="41"/>
      <c r="GP19" s="41"/>
      <c r="GQ19" s="41"/>
      <c r="GR19" s="41"/>
      <c r="GS19" s="41"/>
      <c r="GT19" s="41"/>
      <c r="GU19" s="41"/>
      <c r="GV19" s="41"/>
      <c r="GW19" s="41"/>
      <c r="GX19" s="41"/>
      <c r="GY19" s="41"/>
      <c r="GZ19" s="41"/>
      <c r="HA19" s="41"/>
      <c r="HB19" s="41"/>
      <c r="HC19" s="41"/>
      <c r="HD19" s="41"/>
      <c r="HE19" s="41"/>
      <c r="HF19" s="41"/>
      <c r="HG19" s="41"/>
      <c r="HH19" s="41"/>
      <c r="HI19" s="41"/>
      <c r="HJ19" s="41"/>
      <c r="HK19" s="41"/>
      <c r="HL19" s="41"/>
      <c r="HM19" s="41"/>
      <c r="HN19" s="41"/>
      <c r="HO19" s="41"/>
      <c r="HP19" s="41"/>
      <c r="HQ19" s="41"/>
      <c r="HR19" s="41"/>
      <c r="HS19" s="41"/>
      <c r="HT19" s="41"/>
      <c r="HU19" s="41"/>
      <c r="HV19" s="41"/>
      <c r="HW19" s="41"/>
      <c r="HX19" s="41"/>
      <c r="HY19" s="41"/>
      <c r="HZ19" s="41"/>
      <c r="IA19" s="41"/>
      <c r="IB19" s="41"/>
      <c r="IC19" s="41"/>
      <c r="ID19" s="41"/>
      <c r="IE19" s="41"/>
      <c r="IF19" s="41"/>
      <c r="IG19" s="41"/>
      <c r="IH19" s="41"/>
      <c r="II19" s="41"/>
      <c r="IJ19" s="41"/>
      <c r="IK19" s="41"/>
      <c r="IL19" s="41"/>
      <c r="IM19" s="41"/>
      <c r="IN19" s="41"/>
      <c r="IO19" s="41"/>
      <c r="IP19" s="41"/>
      <c r="IQ19" s="41"/>
      <c r="IR19" s="41"/>
      <c r="IS19" s="41"/>
      <c r="IT19" s="41"/>
      <c r="IU19" s="41"/>
      <c r="IV19" s="41"/>
      <c r="IW19" s="41"/>
      <c r="IX19" s="41"/>
      <c r="IY19" s="41"/>
    </row>
    <row r="20" spans="1:259" s="2" customFormat="1" ht="22.2" hidden="1">
      <c r="A20" s="6" t="s">
        <v>238</v>
      </c>
      <c r="B20" s="162"/>
      <c r="C20" s="41"/>
      <c r="D20" s="162"/>
      <c r="E20" s="222">
        <f>E19</f>
        <v>0</v>
      </c>
      <c r="F20" s="220"/>
      <c r="G20" s="222">
        <f>G19</f>
        <v>0</v>
      </c>
      <c r="H20" s="220"/>
      <c r="I20" s="215">
        <f>I19</f>
        <v>0</v>
      </c>
      <c r="J20" s="216"/>
      <c r="K20" s="215"/>
      <c r="L20" s="220"/>
      <c r="M20" s="215">
        <f>M19</f>
        <v>0</v>
      </c>
      <c r="N20" s="80"/>
      <c r="O20" s="230">
        <f>O19</f>
        <v>-193210406</v>
      </c>
      <c r="P20" s="80"/>
      <c r="Q20" s="215">
        <f>Q19</f>
        <v>0</v>
      </c>
      <c r="R20" s="80"/>
      <c r="S20" s="215">
        <f>S19</f>
        <v>0</v>
      </c>
      <c r="T20" s="80"/>
      <c r="U20" s="215">
        <f>U19</f>
        <v>0</v>
      </c>
      <c r="V20" s="41"/>
      <c r="W20" s="215">
        <f>SUM(Q20:U20)</f>
        <v>0</v>
      </c>
      <c r="X20" s="41"/>
      <c r="Y20" s="153">
        <f>SUM(E20:O20)+W20</f>
        <v>-193210406</v>
      </c>
      <c r="Z20" s="4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  <c r="HL20" s="41"/>
      <c r="HM20" s="41"/>
      <c r="HN20" s="41"/>
      <c r="HO20" s="41"/>
      <c r="HP20" s="41"/>
      <c r="HQ20" s="41"/>
      <c r="HR20" s="41"/>
      <c r="HS20" s="41"/>
      <c r="HT20" s="41"/>
      <c r="HU20" s="41"/>
      <c r="HV20" s="41"/>
      <c r="HW20" s="41"/>
      <c r="HX20" s="41"/>
      <c r="HY20" s="41"/>
      <c r="HZ20" s="41"/>
      <c r="IA20" s="41"/>
      <c r="IB20" s="41"/>
      <c r="IC20" s="41"/>
      <c r="ID20" s="41"/>
      <c r="IE20" s="41"/>
      <c r="IF20" s="41"/>
      <c r="IG20" s="41"/>
      <c r="IH20" s="41"/>
      <c r="II20" s="41"/>
      <c r="IJ20" s="41"/>
      <c r="IK20" s="41"/>
      <c r="IL20" s="41"/>
      <c r="IM20" s="41"/>
      <c r="IN20" s="41"/>
      <c r="IO20" s="41"/>
      <c r="IP20" s="41"/>
      <c r="IQ20" s="41"/>
      <c r="IR20" s="41"/>
      <c r="IS20" s="41"/>
      <c r="IT20" s="41"/>
      <c r="IU20" s="41"/>
      <c r="IV20" s="41"/>
      <c r="IW20" s="41"/>
      <c r="IX20" s="41"/>
      <c r="IY20" s="41"/>
    </row>
    <row r="21" spans="1:259" ht="22.2" hidden="1">
      <c r="A21" s="6" t="s">
        <v>80</v>
      </c>
      <c r="B21" s="162"/>
      <c r="C21" s="74"/>
      <c r="D21" s="174"/>
      <c r="E21" s="214"/>
      <c r="F21" s="214"/>
      <c r="G21" s="214"/>
      <c r="H21" s="214"/>
      <c r="I21" s="214"/>
      <c r="J21" s="214"/>
      <c r="K21" s="214"/>
      <c r="L21" s="175"/>
      <c r="M21" s="214"/>
      <c r="N21" s="175"/>
      <c r="O21" s="211"/>
      <c r="P21" s="214"/>
      <c r="Q21" s="214"/>
      <c r="R21" s="214"/>
      <c r="S21" s="214"/>
      <c r="T21" s="214"/>
      <c r="U21" s="214"/>
      <c r="V21" s="42"/>
      <c r="W21" s="214"/>
      <c r="X21" s="44"/>
      <c r="Y21" s="170"/>
    </row>
    <row r="22" spans="1:259" ht="21.6" hidden="1">
      <c r="A22" t="s">
        <v>138</v>
      </c>
      <c r="B22" s="162">
        <v>7</v>
      </c>
      <c r="C22" s="74"/>
      <c r="D22" s="174"/>
      <c r="E22" s="214" t="s">
        <v>22</v>
      </c>
      <c r="F22" s="214"/>
      <c r="G22" s="214"/>
      <c r="H22" s="214"/>
      <c r="I22" s="214"/>
      <c r="J22" s="214"/>
      <c r="K22" s="214"/>
      <c r="L22" s="214"/>
      <c r="M22" s="214" t="s">
        <v>22</v>
      </c>
      <c r="N22" s="214"/>
      <c r="O22" s="225" t="s">
        <v>22</v>
      </c>
      <c r="P22" s="175"/>
      <c r="Q22" s="218" t="s">
        <v>22</v>
      </c>
      <c r="R22" s="218"/>
      <c r="S22" s="218" t="s">
        <v>22</v>
      </c>
      <c r="T22" s="218"/>
      <c r="U22" s="218" t="s">
        <v>22</v>
      </c>
      <c r="V22" s="206"/>
      <c r="W22" s="218" t="s">
        <v>22</v>
      </c>
      <c r="X22" s="44"/>
      <c r="Y22" s="170"/>
    </row>
    <row r="23" spans="1:259" ht="21.6" hidden="1">
      <c r="A23" t="s">
        <v>144</v>
      </c>
      <c r="B23" s="162"/>
      <c r="C23" s="74"/>
      <c r="D23" s="17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25"/>
      <c r="P23" s="175"/>
      <c r="Q23" s="218"/>
      <c r="R23" s="218"/>
      <c r="S23" s="218"/>
      <c r="T23" s="218"/>
      <c r="U23" s="218"/>
      <c r="V23" s="206"/>
      <c r="W23" s="218"/>
      <c r="X23" s="44"/>
      <c r="Y23" s="170"/>
    </row>
    <row r="24" spans="1:259" ht="21.6" hidden="1">
      <c r="A24" t="s">
        <v>145</v>
      </c>
      <c r="B24" s="162">
        <v>7</v>
      </c>
      <c r="C24" s="74"/>
      <c r="D24" s="174"/>
      <c r="E24" s="214" t="s">
        <v>22</v>
      </c>
      <c r="F24" s="214"/>
      <c r="G24" s="214"/>
      <c r="H24" s="214"/>
      <c r="I24" s="214" t="s">
        <v>22</v>
      </c>
      <c r="J24" s="214"/>
      <c r="K24" s="214"/>
      <c r="L24" s="214"/>
      <c r="M24" s="214" t="s">
        <v>22</v>
      </c>
      <c r="N24" s="214"/>
      <c r="O24" s="225" t="s">
        <v>22</v>
      </c>
      <c r="P24" s="214"/>
      <c r="Q24" s="214" t="s">
        <v>22</v>
      </c>
      <c r="R24" s="214"/>
      <c r="S24" s="214" t="s">
        <v>22</v>
      </c>
      <c r="T24" s="214"/>
      <c r="U24" s="214" t="s">
        <v>22</v>
      </c>
      <c r="V24" s="42"/>
      <c r="W24" s="214" t="s">
        <v>22</v>
      </c>
      <c r="X24" s="42"/>
      <c r="Y24" s="170"/>
    </row>
    <row r="25" spans="1:259" ht="21.6" hidden="1">
      <c r="A25" t="s">
        <v>81</v>
      </c>
      <c r="B25" s="162">
        <v>3</v>
      </c>
      <c r="C25" s="74"/>
      <c r="D25" s="174"/>
      <c r="E25" s="210" t="s">
        <v>22</v>
      </c>
      <c r="F25" s="221"/>
      <c r="G25" s="221"/>
      <c r="H25" s="221"/>
      <c r="I25" s="210" t="s">
        <v>22</v>
      </c>
      <c r="J25" s="214"/>
      <c r="K25" s="210"/>
      <c r="L25" s="221"/>
      <c r="M25" s="210" t="s">
        <v>22</v>
      </c>
      <c r="N25" s="214"/>
      <c r="O25" s="212" t="s">
        <v>22</v>
      </c>
      <c r="P25" s="214"/>
      <c r="Q25" s="210" t="s">
        <v>22</v>
      </c>
      <c r="R25" s="214"/>
      <c r="S25" s="210" t="s">
        <v>22</v>
      </c>
      <c r="T25" s="214"/>
      <c r="U25" s="210" t="s">
        <v>22</v>
      </c>
      <c r="V25" s="42"/>
      <c r="W25" s="210" t="s">
        <v>22</v>
      </c>
      <c r="X25" s="42"/>
      <c r="Y25" s="169"/>
    </row>
    <row r="26" spans="1:259" ht="22.2" hidden="1">
      <c r="A26" s="6" t="s">
        <v>82</v>
      </c>
      <c r="B26" s="162"/>
      <c r="C26" s="74"/>
      <c r="D26" s="174"/>
      <c r="E26" s="215" t="s">
        <v>22</v>
      </c>
      <c r="F26" s="220"/>
      <c r="G26" s="220"/>
      <c r="H26" s="220"/>
      <c r="I26" s="215" t="s">
        <v>22</v>
      </c>
      <c r="J26" s="216"/>
      <c r="K26" s="215"/>
      <c r="L26" s="220"/>
      <c r="M26" s="215" t="s">
        <v>22</v>
      </c>
      <c r="N26" s="219"/>
      <c r="O26" s="231" t="s">
        <v>22</v>
      </c>
      <c r="P26" s="219"/>
      <c r="Q26" s="215" t="s">
        <v>22</v>
      </c>
      <c r="R26" s="216"/>
      <c r="S26" s="215" t="s">
        <v>22</v>
      </c>
      <c r="T26" s="216"/>
      <c r="U26" s="215" t="s">
        <v>22</v>
      </c>
      <c r="V26" s="203"/>
      <c r="W26" s="215" t="s">
        <v>22</v>
      </c>
      <c r="X26" s="202"/>
      <c r="Y26" s="151">
        <f>SUM(Y22:Y25)</f>
        <v>0</v>
      </c>
    </row>
    <row r="27" spans="1:259" ht="22.2" hidden="1">
      <c r="A27" s="6"/>
      <c r="B27" s="162"/>
      <c r="C27" s="74"/>
      <c r="D27" s="174"/>
      <c r="E27" s="216"/>
      <c r="F27" s="220"/>
      <c r="G27" s="219"/>
      <c r="H27" s="220"/>
      <c r="I27" s="216"/>
      <c r="J27" s="216"/>
      <c r="K27" s="216"/>
      <c r="L27" s="220"/>
      <c r="M27" s="216"/>
      <c r="N27" s="219"/>
      <c r="O27" s="208"/>
      <c r="P27" s="219"/>
      <c r="Q27" s="216"/>
      <c r="R27" s="216"/>
      <c r="S27" s="216"/>
      <c r="T27" s="216"/>
      <c r="U27" s="216"/>
      <c r="V27" s="203"/>
      <c r="W27" s="216"/>
      <c r="X27" s="202"/>
      <c r="Y27" s="102"/>
    </row>
    <row r="28" spans="1:259" ht="22.2">
      <c r="A28" s="1" t="s">
        <v>90</v>
      </c>
      <c r="B28" s="162"/>
      <c r="C28" s="74"/>
      <c r="D28" s="174"/>
      <c r="E28" s="230">
        <f>SUM(E18:E19)</f>
        <v>0</v>
      </c>
      <c r="F28" s="219"/>
      <c r="G28" s="230">
        <f>SUM(G18:G19)</f>
        <v>0</v>
      </c>
      <c r="H28" s="219"/>
      <c r="I28" s="230">
        <f>SUM(I18:I19)</f>
        <v>0</v>
      </c>
      <c r="J28" s="216"/>
      <c r="K28" s="230">
        <f>SUM(K18:K19)</f>
        <v>0</v>
      </c>
      <c r="L28" s="219"/>
      <c r="M28" s="230">
        <f>SUM(M18:M19)</f>
        <v>0</v>
      </c>
      <c r="N28" s="219"/>
      <c r="O28" s="230">
        <f>SUM(O18:O19)</f>
        <v>-193210406</v>
      </c>
      <c r="P28" s="219"/>
      <c r="Q28" s="230">
        <f>SUM(Q18:Q19)</f>
        <v>0</v>
      </c>
      <c r="R28" s="219"/>
      <c r="S28" s="230">
        <f>SUM(S18:S19)</f>
        <v>0</v>
      </c>
      <c r="T28" s="219"/>
      <c r="U28" s="230">
        <f>SUM(U18:U19)</f>
        <v>0</v>
      </c>
      <c r="V28" s="202"/>
      <c r="W28" s="230">
        <f>SUM(W18:W19)</f>
        <v>0</v>
      </c>
      <c r="X28" s="47"/>
      <c r="Y28" s="230">
        <f>SUM(Y18:Y19)</f>
        <v>-193210406</v>
      </c>
    </row>
    <row r="29" spans="1:259" s="1" customFormat="1" ht="22.2">
      <c r="B29" s="162"/>
      <c r="C29" s="74"/>
      <c r="D29" s="74"/>
      <c r="E29" s="207"/>
      <c r="F29" s="47"/>
      <c r="G29" s="47"/>
      <c r="H29" s="47"/>
      <c r="I29" s="207"/>
      <c r="J29" s="207"/>
      <c r="K29" s="207"/>
      <c r="L29" s="47"/>
      <c r="M29" s="207"/>
      <c r="N29" s="47"/>
      <c r="O29" s="207"/>
      <c r="P29" s="47"/>
      <c r="Q29" s="202"/>
      <c r="R29" s="202"/>
      <c r="S29" s="202"/>
      <c r="T29" s="202"/>
      <c r="U29" s="202"/>
      <c r="V29" s="202"/>
      <c r="W29" s="202"/>
      <c r="X29" s="47"/>
      <c r="Y29" s="80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</row>
    <row r="30" spans="1:259" ht="22.2">
      <c r="A30" s="1" t="s">
        <v>373</v>
      </c>
      <c r="B30" s="5"/>
      <c r="C30" s="105"/>
      <c r="D30" s="105"/>
      <c r="E30" s="202"/>
      <c r="F30" s="202"/>
      <c r="G30" s="202"/>
      <c r="H30" s="202"/>
      <c r="I30" s="202"/>
      <c r="J30" s="202"/>
      <c r="K30" s="202"/>
      <c r="L30" s="109"/>
      <c r="M30" s="202"/>
      <c r="N30" s="109"/>
      <c r="O30" s="4"/>
      <c r="P30" s="202"/>
      <c r="Q30" s="202"/>
      <c r="R30" s="202"/>
      <c r="S30" s="202"/>
      <c r="T30" s="202"/>
      <c r="U30" s="202"/>
      <c r="V30" s="202"/>
      <c r="W30" s="202"/>
      <c r="X30" s="109"/>
      <c r="Y30" s="80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</row>
    <row r="31" spans="1:259" ht="23.25" customHeight="1">
      <c r="A31" t="s">
        <v>74</v>
      </c>
      <c r="B31" s="162"/>
      <c r="C31" s="74"/>
      <c r="D31" s="74"/>
      <c r="E31" s="237">
        <v>0</v>
      </c>
      <c r="F31" s="42"/>
      <c r="G31" s="237">
        <v>0</v>
      </c>
      <c r="H31" s="42"/>
      <c r="I31" s="237">
        <v>0</v>
      </c>
      <c r="J31" s="233"/>
      <c r="K31" s="234"/>
      <c r="L31" s="42"/>
      <c r="M31" s="237">
        <v>0</v>
      </c>
      <c r="N31" s="44"/>
      <c r="O31" s="234">
        <f>'PL10-11'!I73</f>
        <v>285516941</v>
      </c>
      <c r="P31" s="42"/>
      <c r="Q31" s="237">
        <v>0</v>
      </c>
      <c r="R31" s="42"/>
      <c r="S31" s="237">
        <v>0</v>
      </c>
      <c r="T31" s="42"/>
      <c r="U31" s="237">
        <v>0</v>
      </c>
      <c r="V31" s="44"/>
      <c r="W31" s="233">
        <f>SUM(Q31:U31)</f>
        <v>0</v>
      </c>
      <c r="X31" s="44"/>
      <c r="Y31" s="110">
        <f>SUM(E31:O31)+W31</f>
        <v>285516941</v>
      </c>
      <c r="Z31" s="44"/>
    </row>
    <row r="32" spans="1:259" s="1" customFormat="1" ht="23.25" customHeight="1">
      <c r="A32" t="s">
        <v>75</v>
      </c>
      <c r="B32" s="162"/>
      <c r="C32" s="74"/>
      <c r="D32" s="74"/>
      <c r="E32" s="236">
        <v>0</v>
      </c>
      <c r="F32" s="42"/>
      <c r="G32" s="236">
        <v>0</v>
      </c>
      <c r="H32" s="42"/>
      <c r="I32" s="236">
        <v>0</v>
      </c>
      <c r="J32" s="237"/>
      <c r="K32" s="236"/>
      <c r="L32" s="42"/>
      <c r="M32" s="236">
        <v>0</v>
      </c>
      <c r="N32" s="44"/>
      <c r="O32" s="201">
        <v>0</v>
      </c>
      <c r="P32" s="42"/>
      <c r="Q32" s="234">
        <f>'PL10-11'!I56+'PL10-11'!I64</f>
        <v>-600347529</v>
      </c>
      <c r="R32" s="42"/>
      <c r="S32" s="235">
        <f>'PL10-11'!I58</f>
        <v>1688987</v>
      </c>
      <c r="T32" s="42"/>
      <c r="U32" s="235">
        <f>'PL10-11'!I60+'PL10-11'!I40</f>
        <v>-4939941</v>
      </c>
      <c r="V32" s="42"/>
      <c r="W32" s="234">
        <f>SUM(Q32:U32)</f>
        <v>-603598483</v>
      </c>
      <c r="X32" s="44"/>
      <c r="Y32" s="110">
        <f>SUM(E32:V32)</f>
        <v>-603598483</v>
      </c>
      <c r="Z32" s="241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</row>
    <row r="33" spans="1:259" ht="23.55" customHeight="1">
      <c r="A33" s="1" t="s">
        <v>366</v>
      </c>
      <c r="B33" s="5"/>
      <c r="C33" s="105"/>
      <c r="D33" s="105"/>
      <c r="E33" s="223">
        <f>SUM(E31:E32)</f>
        <v>0</v>
      </c>
      <c r="F33" s="219"/>
      <c r="G33" s="223">
        <f>SUM(G31:G32)</f>
        <v>0</v>
      </c>
      <c r="H33" s="219"/>
      <c r="I33" s="223">
        <f>SUM(I31:I32)</f>
        <v>0</v>
      </c>
      <c r="J33" s="216">
        <f t="shared" ref="J33:K33" si="0">SUM(J31:J32)</f>
        <v>0</v>
      </c>
      <c r="K33" s="232">
        <f t="shared" si="0"/>
        <v>0</v>
      </c>
      <c r="L33" s="219"/>
      <c r="M33" s="223">
        <f>SUM(M31:M32)</f>
        <v>0</v>
      </c>
      <c r="N33" s="224"/>
      <c r="O33" s="226">
        <f>SUM(O31:O32)</f>
        <v>285516941</v>
      </c>
      <c r="P33" s="219"/>
      <c r="Q33" s="226">
        <f>SUM(Q31:Q32)</f>
        <v>-600347529</v>
      </c>
      <c r="R33" s="219"/>
      <c r="S33" s="226">
        <f>SUM(S31:S32)</f>
        <v>1688987</v>
      </c>
      <c r="T33" s="219"/>
      <c r="U33" s="226">
        <f>SUM(U31:U32)</f>
        <v>-4939941</v>
      </c>
      <c r="V33" s="219"/>
      <c r="W33" s="226">
        <f>SUM(Q33:U33)</f>
        <v>-603598483</v>
      </c>
      <c r="X33" s="224"/>
      <c r="Y33" s="226">
        <f>Y31+Y32</f>
        <v>-318081542</v>
      </c>
      <c r="Z33" s="242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</row>
    <row r="34" spans="1:259" s="2" customFormat="1" ht="22.05" hidden="1" customHeight="1">
      <c r="A34" s="55"/>
      <c r="B34" s="162"/>
      <c r="C34" s="41"/>
      <c r="D34" s="4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1"/>
      <c r="EP34" s="41"/>
      <c r="EQ34" s="41"/>
      <c r="ER34" s="41"/>
      <c r="ES34" s="41"/>
      <c r="ET34" s="41"/>
      <c r="EU34" s="41"/>
      <c r="EV34" s="41"/>
      <c r="EW34" s="41"/>
      <c r="EX34" s="41"/>
      <c r="EY34" s="41"/>
      <c r="EZ34" s="41"/>
      <c r="FA34" s="41"/>
      <c r="FB34" s="41"/>
      <c r="FC34" s="41"/>
      <c r="FD34" s="41"/>
      <c r="FE34" s="41"/>
      <c r="FF34" s="41"/>
      <c r="FG34" s="41"/>
      <c r="FH34" s="41"/>
      <c r="FI34" s="41"/>
      <c r="FJ34" s="41"/>
      <c r="FK34" s="41"/>
      <c r="FL34" s="41"/>
      <c r="FM34" s="41"/>
      <c r="FN34" s="41"/>
      <c r="FO34" s="41"/>
      <c r="FP34" s="41"/>
      <c r="FQ34" s="41"/>
      <c r="FR34" s="41"/>
      <c r="FS34" s="41"/>
      <c r="FT34" s="41"/>
      <c r="FU34" s="41"/>
      <c r="FV34" s="41"/>
      <c r="FW34" s="41"/>
      <c r="FX34" s="41"/>
      <c r="FY34" s="41"/>
      <c r="FZ34" s="41"/>
      <c r="GA34" s="41"/>
      <c r="GB34" s="41"/>
      <c r="GC34" s="41"/>
      <c r="GD34" s="41"/>
      <c r="GE34" s="41"/>
      <c r="GF34" s="41"/>
      <c r="GG34" s="41"/>
      <c r="GH34" s="41"/>
      <c r="GI34" s="41"/>
      <c r="GJ34" s="41"/>
      <c r="GK34" s="41"/>
      <c r="GL34" s="41"/>
      <c r="GM34" s="41"/>
      <c r="GN34" s="41"/>
      <c r="GO34" s="41"/>
      <c r="GP34" s="41"/>
      <c r="GQ34" s="41"/>
      <c r="GR34" s="41"/>
      <c r="GS34" s="41"/>
      <c r="GT34" s="41"/>
      <c r="GU34" s="41"/>
      <c r="GV34" s="41"/>
      <c r="GW34" s="41"/>
      <c r="GX34" s="41"/>
      <c r="GY34" s="41"/>
      <c r="GZ34" s="41"/>
      <c r="HA34" s="41"/>
      <c r="HB34" s="41"/>
      <c r="HC34" s="41"/>
      <c r="HD34" s="41"/>
      <c r="HE34" s="41"/>
      <c r="HF34" s="41"/>
      <c r="HG34" s="41"/>
      <c r="HH34" s="41"/>
      <c r="HI34" s="41"/>
      <c r="HJ34" s="41"/>
      <c r="HK34" s="41"/>
      <c r="HL34" s="41"/>
      <c r="HM34" s="41"/>
      <c r="HN34" s="41"/>
      <c r="HO34" s="41"/>
      <c r="HP34" s="41"/>
      <c r="HQ34" s="41"/>
      <c r="HR34" s="41"/>
      <c r="HS34" s="41"/>
      <c r="HT34" s="41"/>
      <c r="HU34" s="41"/>
      <c r="HV34" s="41"/>
      <c r="HW34" s="41"/>
      <c r="HX34" s="41"/>
      <c r="HY34" s="41"/>
      <c r="HZ34" s="41"/>
      <c r="IA34" s="41"/>
      <c r="IB34" s="41"/>
      <c r="IC34" s="41"/>
      <c r="ID34" s="41"/>
      <c r="IE34" s="41"/>
      <c r="IF34" s="41"/>
      <c r="IG34" s="41"/>
      <c r="IH34" s="41"/>
      <c r="II34" s="41"/>
      <c r="IJ34" s="41"/>
      <c r="IK34" s="41"/>
      <c r="IL34" s="41"/>
      <c r="IM34" s="41"/>
      <c r="IN34" s="41"/>
      <c r="IO34" s="41"/>
      <c r="IP34" s="41"/>
      <c r="IQ34" s="41"/>
      <c r="IR34" s="41"/>
      <c r="IS34" s="41"/>
      <c r="IT34" s="41"/>
      <c r="IU34" s="41"/>
      <c r="IV34" s="41"/>
      <c r="IW34" s="41"/>
      <c r="IX34" s="41"/>
      <c r="IY34" s="41"/>
    </row>
    <row r="35" spans="1:259" s="2" customFormat="1" ht="22.05" hidden="1" customHeight="1">
      <c r="A35" t="s">
        <v>352</v>
      </c>
      <c r="B35" s="162"/>
      <c r="C35" s="41"/>
      <c r="D35" s="41"/>
      <c r="E35" s="233"/>
      <c r="F35" s="42"/>
      <c r="G35" s="233"/>
      <c r="H35" s="42"/>
      <c r="I35" s="233"/>
      <c r="J35" s="233"/>
      <c r="K35" s="234"/>
      <c r="L35" s="42"/>
      <c r="M35" s="233"/>
      <c r="N35" s="45"/>
      <c r="O35" s="233"/>
      <c r="P35" s="45"/>
      <c r="Q35" s="45"/>
      <c r="R35" s="45"/>
      <c r="S35" s="233"/>
      <c r="T35" s="45"/>
      <c r="U35" s="233"/>
      <c r="V35" s="45"/>
      <c r="W35" s="234">
        <f>SUM(Q35:V35)</f>
        <v>0</v>
      </c>
      <c r="X35" s="45"/>
      <c r="Y35" s="234">
        <f>SUM(E35:V35)</f>
        <v>0</v>
      </c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  <c r="DT35" s="41"/>
      <c r="DU35" s="41"/>
      <c r="DV35" s="41"/>
      <c r="DW35" s="41"/>
      <c r="DX35" s="41"/>
      <c r="DY35" s="41"/>
      <c r="DZ35" s="41"/>
      <c r="EA35" s="41"/>
      <c r="EB35" s="41"/>
      <c r="EC35" s="41"/>
      <c r="ED35" s="41"/>
      <c r="EE35" s="41"/>
      <c r="EF35" s="41"/>
      <c r="EG35" s="41"/>
      <c r="EH35" s="41"/>
      <c r="EI35" s="41"/>
      <c r="EJ35" s="41"/>
      <c r="EK35" s="41"/>
      <c r="EL35" s="41"/>
      <c r="EM35" s="41"/>
      <c r="EN35" s="41"/>
      <c r="EO35" s="41"/>
      <c r="EP35" s="41"/>
      <c r="EQ35" s="41"/>
      <c r="ER35" s="41"/>
      <c r="ES35" s="41"/>
      <c r="ET35" s="41"/>
      <c r="EU35" s="41"/>
      <c r="EV35" s="41"/>
      <c r="EW35" s="41"/>
      <c r="EX35" s="41"/>
      <c r="EY35" s="41"/>
      <c r="EZ35" s="41"/>
      <c r="FA35" s="41"/>
      <c r="FB35" s="41"/>
      <c r="FC35" s="41"/>
      <c r="FD35" s="41"/>
      <c r="FE35" s="41"/>
      <c r="FF35" s="41"/>
      <c r="FG35" s="41"/>
      <c r="FH35" s="41"/>
      <c r="FI35" s="41"/>
      <c r="FJ35" s="41"/>
      <c r="FK35" s="41"/>
      <c r="FL35" s="41"/>
      <c r="FM35" s="41"/>
      <c r="FN35" s="41"/>
      <c r="FO35" s="41"/>
      <c r="FP35" s="41"/>
      <c r="FQ35" s="41"/>
      <c r="FR35" s="41"/>
      <c r="FS35" s="41"/>
      <c r="FT35" s="41"/>
      <c r="FU35" s="41"/>
      <c r="FV35" s="41"/>
      <c r="FW35" s="41"/>
      <c r="FX35" s="41"/>
      <c r="FY35" s="41"/>
      <c r="FZ35" s="41"/>
      <c r="GA35" s="41"/>
      <c r="GB35" s="41"/>
      <c r="GC35" s="41"/>
      <c r="GD35" s="41"/>
      <c r="GE35" s="41"/>
      <c r="GF35" s="41"/>
      <c r="GG35" s="41"/>
      <c r="GH35" s="41"/>
      <c r="GI35" s="41"/>
      <c r="GJ35" s="41"/>
      <c r="GK35" s="41"/>
      <c r="GL35" s="41"/>
      <c r="GM35" s="41"/>
      <c r="GN35" s="41"/>
      <c r="GO35" s="41"/>
      <c r="GP35" s="41"/>
      <c r="GQ35" s="41"/>
      <c r="GR35" s="41"/>
      <c r="GS35" s="41"/>
      <c r="GT35" s="41"/>
      <c r="GU35" s="41"/>
      <c r="GV35" s="41"/>
      <c r="GW35" s="41"/>
      <c r="GX35" s="41"/>
      <c r="GY35" s="41"/>
      <c r="GZ35" s="41"/>
      <c r="HA35" s="41"/>
      <c r="HB35" s="41"/>
      <c r="HC35" s="41"/>
      <c r="HD35" s="41"/>
      <c r="HE35" s="41"/>
      <c r="HF35" s="41"/>
      <c r="HG35" s="41"/>
      <c r="HH35" s="41"/>
      <c r="HI35" s="41"/>
      <c r="HJ35" s="41"/>
      <c r="HK35" s="41"/>
      <c r="HL35" s="41"/>
      <c r="HM35" s="41"/>
      <c r="HN35" s="41"/>
      <c r="HO35" s="41"/>
      <c r="HP35" s="41"/>
      <c r="HQ35" s="41"/>
      <c r="HR35" s="41"/>
      <c r="HS35" s="41"/>
      <c r="HT35" s="41"/>
      <c r="HU35" s="41"/>
      <c r="HV35" s="41"/>
      <c r="HW35" s="41"/>
      <c r="HX35" s="41"/>
      <c r="HY35" s="41"/>
      <c r="HZ35" s="41"/>
      <c r="IA35" s="41"/>
      <c r="IB35" s="41"/>
      <c r="IC35" s="41"/>
      <c r="ID35" s="41"/>
      <c r="IE35" s="41"/>
      <c r="IF35" s="41"/>
      <c r="IG35" s="41"/>
      <c r="IH35" s="41"/>
      <c r="II35" s="41"/>
      <c r="IJ35" s="41"/>
      <c r="IK35" s="41"/>
      <c r="IL35" s="41"/>
      <c r="IM35" s="41"/>
      <c r="IN35" s="41"/>
      <c r="IO35" s="41"/>
      <c r="IP35" s="41"/>
      <c r="IQ35" s="41"/>
      <c r="IR35" s="41"/>
      <c r="IS35" s="41"/>
      <c r="IT35" s="41"/>
      <c r="IU35" s="41"/>
      <c r="IV35" s="41"/>
      <c r="IW35" s="41"/>
      <c r="IX35" s="41"/>
      <c r="IY35" s="41"/>
    </row>
    <row r="36" spans="1:259" s="8" customFormat="1" ht="22.95" customHeight="1">
      <c r="A36" t="s">
        <v>304</v>
      </c>
      <c r="B36" s="162"/>
      <c r="C36" s="74"/>
      <c r="D36" s="74"/>
      <c r="E36" s="214">
        <v>0</v>
      </c>
      <c r="F36" s="214"/>
      <c r="G36" s="214">
        <v>0</v>
      </c>
      <c r="H36" s="214"/>
      <c r="I36" s="214">
        <v>0</v>
      </c>
      <c r="J36" s="214"/>
      <c r="K36" s="214"/>
      <c r="L36" s="214"/>
      <c r="M36" s="214">
        <v>0</v>
      </c>
      <c r="N36" s="175"/>
      <c r="O36" s="211">
        <f>'SH12'!M36</f>
        <v>950004</v>
      </c>
      <c r="P36" s="214"/>
      <c r="Q36" s="211">
        <v>0</v>
      </c>
      <c r="R36" s="214"/>
      <c r="S36" s="225">
        <v>0</v>
      </c>
      <c r="T36" s="214"/>
      <c r="U36" s="225">
        <f>-O36</f>
        <v>-950004</v>
      </c>
      <c r="V36" s="214"/>
      <c r="W36" s="60">
        <f>SUM(Q36:U36)</f>
        <v>-950004</v>
      </c>
      <c r="X36" s="175"/>
      <c r="Y36" s="211">
        <f>SUM(E36:V36)</f>
        <v>0</v>
      </c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</row>
    <row r="37" spans="1:259" s="8" customFormat="1" ht="22.95" hidden="1" customHeight="1">
      <c r="A37" t="s">
        <v>375</v>
      </c>
      <c r="B37" s="162"/>
      <c r="C37" s="74"/>
      <c r="D37" s="74"/>
      <c r="E37" s="210"/>
      <c r="F37" s="214"/>
      <c r="G37" s="210"/>
      <c r="H37" s="214"/>
      <c r="I37" s="210"/>
      <c r="J37" s="214"/>
      <c r="K37" s="210"/>
      <c r="L37" s="214"/>
      <c r="M37" s="212"/>
      <c r="N37" s="175"/>
      <c r="O37" s="213"/>
      <c r="P37" s="214"/>
      <c r="Q37" s="213"/>
      <c r="R37" s="214"/>
      <c r="S37" s="212"/>
      <c r="T37" s="214"/>
      <c r="U37" s="212"/>
      <c r="V37" s="214"/>
      <c r="W37" s="204">
        <f>SUM(Q37:U37)</f>
        <v>0</v>
      </c>
      <c r="X37" s="175"/>
      <c r="Y37" s="204">
        <f>SUM(E37:V37)</f>
        <v>0</v>
      </c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</row>
    <row r="38" spans="1:259" ht="23.25" customHeight="1" thickBot="1">
      <c r="A38" s="106" t="s">
        <v>385</v>
      </c>
      <c r="B38" s="107"/>
      <c r="C38" s="74"/>
      <c r="D38" s="74"/>
      <c r="E38" s="271">
        <f>SUM(E14,E28,E33,E35,E36,E37)</f>
        <v>508448439</v>
      </c>
      <c r="F38" s="165"/>
      <c r="G38" s="271">
        <f>SUM(G14,G28,G33,G35,G36,G37)</f>
        <v>694968529</v>
      </c>
      <c r="H38" s="165"/>
      <c r="I38" s="271">
        <f>SUM(I14,I28,I33,I35,I36,I37)</f>
        <v>44033292</v>
      </c>
      <c r="J38" s="102">
        <f>SUM(J14,J28,J33)</f>
        <v>0</v>
      </c>
      <c r="K38" s="205">
        <f>SUM(K14,K28,K33)</f>
        <v>0</v>
      </c>
      <c r="L38" s="102">
        <f>SUM(L14,L28,L33)</f>
        <v>0</v>
      </c>
      <c r="M38" s="271">
        <f>SUM(M14,M28,M33,M35,M36,M37)</f>
        <v>50844947</v>
      </c>
      <c r="N38" s="80"/>
      <c r="O38" s="271">
        <f>SUM(O14,O28,O33,O35,O36,O37)</f>
        <v>3065032727</v>
      </c>
      <c r="P38" s="80"/>
      <c r="Q38" s="271">
        <f>SUM(Q14,Q28,Q33,Q35,Q36,Q37)</f>
        <v>-541498696</v>
      </c>
      <c r="R38" s="80"/>
      <c r="S38" s="271">
        <f>SUM(S14,S28,S33,S35,S36,S37)</f>
        <v>479733</v>
      </c>
      <c r="T38" s="80"/>
      <c r="U38" s="271">
        <f>SUM(U14,U28,U33,U35,U36,U37)</f>
        <v>18848439</v>
      </c>
      <c r="V38" s="80"/>
      <c r="W38" s="271">
        <f>SUM(W14,W28,W33,W35,W36,W37)</f>
        <v>-522170524</v>
      </c>
      <c r="X38" s="80"/>
      <c r="Y38" s="271">
        <f>SUM(Y14,Y28,Y33,Y35,Y36,Y37)</f>
        <v>3841157410</v>
      </c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4"/>
      <c r="ER38" s="74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74"/>
      <c r="FG38" s="74"/>
      <c r="FH38" s="74"/>
      <c r="FI38" s="74"/>
      <c r="FJ38" s="74"/>
      <c r="FK38" s="74"/>
      <c r="FL38" s="74"/>
      <c r="FM38" s="74"/>
      <c r="FN38" s="74"/>
      <c r="FO38" s="74"/>
      <c r="FP38" s="74"/>
      <c r="FQ38" s="74"/>
      <c r="FR38" s="74"/>
      <c r="FS38" s="74"/>
      <c r="FT38" s="74"/>
      <c r="FU38" s="74"/>
      <c r="FV38" s="74"/>
      <c r="FW38" s="74"/>
      <c r="FX38" s="74"/>
      <c r="FY38" s="74"/>
      <c r="FZ38" s="74"/>
      <c r="GA38" s="74"/>
      <c r="GB38" s="74"/>
      <c r="GC38" s="74"/>
      <c r="GD38" s="74"/>
      <c r="GE38" s="74"/>
      <c r="GF38" s="74"/>
      <c r="GG38" s="74"/>
      <c r="GH38" s="74"/>
      <c r="GI38" s="74"/>
      <c r="GJ38" s="74"/>
      <c r="GK38" s="74"/>
      <c r="GL38" s="74"/>
      <c r="GM38" s="74"/>
      <c r="GN38" s="74"/>
      <c r="GO38" s="74"/>
      <c r="GP38" s="74"/>
      <c r="GQ38" s="74"/>
      <c r="GR38" s="74"/>
      <c r="GS38" s="74"/>
      <c r="GT38" s="74"/>
      <c r="GU38" s="74"/>
      <c r="GV38" s="74"/>
      <c r="GW38" s="74"/>
      <c r="GX38" s="74"/>
      <c r="GY38" s="74"/>
      <c r="GZ38" s="74"/>
      <c r="HA38" s="74"/>
      <c r="HB38" s="74"/>
      <c r="HC38" s="74"/>
      <c r="HD38" s="74"/>
      <c r="HE38" s="74"/>
      <c r="HF38" s="74"/>
      <c r="HG38" s="74"/>
      <c r="HH38" s="74"/>
      <c r="HI38" s="74"/>
      <c r="HJ38" s="74"/>
      <c r="HK38" s="74"/>
      <c r="HL38" s="74"/>
      <c r="HM38" s="74"/>
      <c r="HN38" s="74"/>
      <c r="HO38" s="74"/>
      <c r="HP38" s="74"/>
      <c r="HQ38" s="74"/>
      <c r="HR38" s="74"/>
      <c r="HS38" s="74"/>
      <c r="HT38" s="74"/>
      <c r="HU38" s="74"/>
      <c r="HV38" s="74"/>
      <c r="HW38" s="74"/>
      <c r="HX38" s="74"/>
      <c r="HY38" s="74"/>
      <c r="HZ38" s="74"/>
      <c r="IA38" s="74"/>
      <c r="IB38" s="74"/>
      <c r="IC38" s="74"/>
      <c r="ID38" s="74"/>
      <c r="IE38" s="74"/>
      <c r="IF38" s="74"/>
      <c r="IG38" s="74"/>
      <c r="IH38" s="74"/>
      <c r="II38" s="74"/>
      <c r="IJ38" s="74"/>
      <c r="IK38" s="74"/>
      <c r="IL38" s="74"/>
      <c r="IM38" s="74"/>
      <c r="IN38" s="74"/>
      <c r="IO38" s="74"/>
      <c r="IP38" s="74"/>
      <c r="IQ38" s="74"/>
      <c r="IR38" s="74"/>
      <c r="IS38" s="74"/>
      <c r="IT38" s="74"/>
      <c r="IU38" s="74"/>
      <c r="IV38" s="74"/>
      <c r="IW38" s="74"/>
      <c r="IX38" s="74"/>
      <c r="IY38" s="74"/>
    </row>
    <row r="39" spans="1:259" ht="18" customHeight="1" thickTop="1"/>
    <row r="41" spans="1:259" ht="23.25" customHeight="1">
      <c r="S41" s="154"/>
    </row>
    <row r="63" ht="17.25" customHeight="1"/>
    <row r="70" ht="16.5" customHeight="1"/>
    <row r="76" ht="17.25" customHeight="1"/>
    <row r="78" ht="17.25" customHeight="1"/>
    <row r="83" ht="15.75" customHeight="1"/>
  </sheetData>
  <mergeCells count="4">
    <mergeCell ref="E4:Y4"/>
    <mergeCell ref="M5:O5"/>
    <mergeCell ref="Q5:W5"/>
    <mergeCell ref="E12:Y12"/>
  </mergeCells>
  <pageMargins left="0.7" right="0.5" top="0.48" bottom="0.5" header="0.5" footer="0.5"/>
  <pageSetup paperSize="9" scale="64" firstPageNumber="14" fitToHeight="0" orientation="landscape" useFirstPageNumber="1" r:id="rId1"/>
  <headerFooter alignWithMargins="0">
    <oddFooter>&amp;L หมายเหตุประกอบงบการเงินเป็นส่วนหนึ่งของงบการเงินนี้
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BAA54-E74B-4BBB-8CCF-B693E622AF37}">
  <sheetPr>
    <tabColor rgb="FF002060"/>
  </sheetPr>
  <dimension ref="A1:JA83"/>
  <sheetViews>
    <sheetView showGridLines="0" topLeftCell="A11" zoomScale="60" zoomScaleNormal="60" zoomScaleSheetLayoutView="50" workbookViewId="0">
      <selection activeCell="O30" sqref="O30"/>
    </sheetView>
  </sheetViews>
  <sheetFormatPr defaultColWidth="9.125" defaultRowHeight="23.25" customHeight="1"/>
  <cols>
    <col min="1" max="1" width="45.75" customWidth="1"/>
    <col min="2" max="2" width="3.625" style="7" customWidth="1"/>
    <col min="3" max="3" width="10" customWidth="1"/>
    <col min="4" max="4" width="9.75" customWidth="1"/>
    <col min="5" max="5" width="13.75" bestFit="1" customWidth="1"/>
    <col min="6" max="6" width="1" customWidth="1"/>
    <col min="7" max="7" width="13.75" customWidth="1"/>
    <col min="8" max="8" width="1.25" customWidth="1"/>
    <col min="9" max="9" width="14" customWidth="1"/>
    <col min="10" max="10" width="1.25" customWidth="1"/>
    <col min="11" max="11" width="13.25" customWidth="1"/>
    <col min="12" max="12" width="1.25" customWidth="1"/>
    <col min="13" max="13" width="14.875" hidden="1" customWidth="1"/>
    <col min="14" max="14" width="1.375" hidden="1" customWidth="1"/>
    <col min="15" max="15" width="15.75" customWidth="1"/>
    <col min="16" max="16" width="1.25" customWidth="1"/>
    <col min="17" max="17" width="15.75" customWidth="1"/>
    <col min="18" max="18" width="1.25" customWidth="1"/>
    <col min="19" max="19" width="15.75" customWidth="1"/>
    <col min="20" max="20" width="1.125" customWidth="1"/>
    <col min="21" max="21" width="19.25" customWidth="1"/>
    <col min="22" max="22" width="1.375" customWidth="1"/>
    <col min="23" max="23" width="16.75" customWidth="1"/>
    <col min="24" max="24" width="1.375" customWidth="1"/>
    <col min="25" max="25" width="16.75" customWidth="1"/>
    <col min="26" max="26" width="1.25" customWidth="1"/>
    <col min="27" max="27" width="19.875" bestFit="1" customWidth="1"/>
    <col min="28" max="28" width="1.25" customWidth="1"/>
    <col min="29" max="29" width="18" customWidth="1"/>
  </cols>
  <sheetData>
    <row r="1" spans="1:261" ht="23.25" customHeight="1">
      <c r="A1" s="14" t="s">
        <v>158</v>
      </c>
      <c r="B1" s="6"/>
      <c r="E1" s="1"/>
      <c r="F1" s="1"/>
      <c r="G1" s="1"/>
      <c r="AC1" s="53"/>
    </row>
    <row r="2" spans="1:261" ht="23.25" customHeight="1">
      <c r="A2" s="1" t="s">
        <v>403</v>
      </c>
      <c r="B2" s="6"/>
      <c r="C2" s="1"/>
      <c r="D2" s="1"/>
      <c r="E2" s="1"/>
      <c r="F2" s="1"/>
      <c r="G2" s="1"/>
      <c r="H2" s="1"/>
      <c r="I2" s="1"/>
      <c r="J2" s="1"/>
      <c r="AC2" s="186"/>
    </row>
    <row r="3" spans="1:261" s="2" customFormat="1" ht="23.25" customHeight="1">
      <c r="A3" s="20"/>
      <c r="B3" s="5"/>
      <c r="C3" s="41"/>
      <c r="D3" s="41"/>
      <c r="E3" s="20"/>
      <c r="F3" s="20"/>
      <c r="G3" s="20"/>
      <c r="H3" s="20"/>
      <c r="I3" s="20"/>
      <c r="J3" s="20"/>
      <c r="K3" s="41"/>
      <c r="L3" s="41"/>
      <c r="M3" s="41"/>
      <c r="N3" s="20"/>
      <c r="O3" s="1"/>
      <c r="P3" s="1"/>
      <c r="Q3" s="1"/>
      <c r="R3" s="1"/>
      <c r="S3" s="1"/>
      <c r="T3" s="1"/>
      <c r="U3" s="103"/>
      <c r="V3" s="103"/>
      <c r="W3" s="103"/>
      <c r="X3" s="103"/>
      <c r="Y3" s="103"/>
      <c r="Z3" s="103"/>
      <c r="AA3" s="103"/>
      <c r="AB3" s="20"/>
      <c r="AC3" s="20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  <c r="HU3" s="41"/>
      <c r="HV3" s="41"/>
      <c r="HW3" s="41"/>
      <c r="HX3" s="41"/>
      <c r="HY3" s="41"/>
      <c r="HZ3" s="41"/>
      <c r="IA3" s="41"/>
      <c r="IB3" s="41"/>
      <c r="IC3" s="41"/>
      <c r="ID3" s="41"/>
      <c r="IE3" s="41"/>
      <c r="IF3" s="41"/>
      <c r="IG3" s="41"/>
      <c r="IH3" s="41"/>
      <c r="II3" s="41"/>
      <c r="IJ3" s="41"/>
      <c r="IK3" s="41"/>
      <c r="IL3" s="41"/>
      <c r="IM3" s="41"/>
      <c r="IN3" s="41"/>
      <c r="IO3" s="41"/>
      <c r="IP3" s="41"/>
      <c r="IQ3" s="41"/>
      <c r="IR3" s="41"/>
      <c r="IS3" s="41"/>
      <c r="IT3" s="41"/>
      <c r="IU3" s="41"/>
      <c r="IV3" s="41"/>
      <c r="IW3" s="41"/>
      <c r="IX3" s="41"/>
      <c r="IY3" s="41"/>
      <c r="IZ3" s="41"/>
      <c r="JA3" s="41"/>
    </row>
    <row r="4" spans="1:261" s="2" customFormat="1" ht="23.25" customHeight="1">
      <c r="A4" s="20"/>
      <c r="B4" s="5"/>
      <c r="C4" s="41"/>
      <c r="D4" s="41"/>
      <c r="E4" s="371" t="s">
        <v>47</v>
      </c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1"/>
      <c r="Z4" s="371"/>
      <c r="AA4" s="371"/>
      <c r="AB4" s="371"/>
      <c r="AC4" s="37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  <c r="FF4" s="41"/>
      <c r="FG4" s="41"/>
      <c r="FH4" s="41"/>
      <c r="FI4" s="41"/>
      <c r="FJ4" s="41"/>
      <c r="FK4" s="41"/>
      <c r="FL4" s="41"/>
      <c r="FM4" s="41"/>
      <c r="FN4" s="41"/>
      <c r="FO4" s="41"/>
      <c r="FP4" s="41"/>
      <c r="FQ4" s="41"/>
      <c r="FR4" s="41"/>
      <c r="FS4" s="41"/>
      <c r="FT4" s="41"/>
      <c r="FU4" s="41"/>
      <c r="FV4" s="41"/>
      <c r="FW4" s="41"/>
      <c r="FX4" s="41"/>
      <c r="FY4" s="41"/>
      <c r="FZ4" s="41"/>
      <c r="GA4" s="41"/>
      <c r="GB4" s="41"/>
      <c r="GC4" s="41"/>
      <c r="GD4" s="41"/>
      <c r="GE4" s="41"/>
      <c r="GF4" s="41"/>
      <c r="GG4" s="41"/>
      <c r="GH4" s="41"/>
      <c r="GI4" s="41"/>
      <c r="GJ4" s="41"/>
      <c r="GK4" s="41"/>
      <c r="GL4" s="41"/>
      <c r="GM4" s="41"/>
      <c r="GN4" s="41"/>
      <c r="GO4" s="41"/>
      <c r="GP4" s="41"/>
      <c r="GQ4" s="41"/>
      <c r="GR4" s="41"/>
      <c r="GS4" s="41"/>
      <c r="GT4" s="41"/>
      <c r="GU4" s="41"/>
      <c r="GV4" s="41"/>
      <c r="GW4" s="41"/>
      <c r="GX4" s="41"/>
      <c r="GY4" s="41"/>
      <c r="GZ4" s="41"/>
      <c r="HA4" s="41"/>
      <c r="HB4" s="41"/>
      <c r="HC4" s="41"/>
      <c r="HD4" s="41"/>
      <c r="HE4" s="41"/>
      <c r="HF4" s="41"/>
      <c r="HG4" s="41"/>
      <c r="HH4" s="41"/>
      <c r="HI4" s="41"/>
      <c r="HJ4" s="41"/>
      <c r="HK4" s="41"/>
      <c r="HL4" s="41"/>
      <c r="HM4" s="41"/>
      <c r="HN4" s="41"/>
      <c r="HO4" s="41"/>
      <c r="HP4" s="41"/>
      <c r="HQ4" s="41"/>
      <c r="HR4" s="41"/>
      <c r="HS4" s="41"/>
      <c r="HT4" s="41"/>
      <c r="HU4" s="41"/>
      <c r="HV4" s="41"/>
      <c r="HW4" s="41"/>
      <c r="HX4" s="41"/>
      <c r="HY4" s="41"/>
      <c r="HZ4" s="41"/>
      <c r="IA4" s="41"/>
      <c r="IB4" s="41"/>
      <c r="IC4" s="41"/>
      <c r="ID4" s="41"/>
      <c r="IE4" s="41"/>
      <c r="IF4" s="41"/>
      <c r="IG4" s="41"/>
      <c r="IH4" s="41"/>
      <c r="II4" s="41"/>
      <c r="IJ4" s="41"/>
      <c r="IK4" s="41"/>
      <c r="IL4" s="41"/>
      <c r="IM4" s="41"/>
      <c r="IN4" s="41"/>
      <c r="IO4" s="41"/>
      <c r="IP4" s="41"/>
      <c r="IQ4" s="41"/>
      <c r="IR4" s="41"/>
      <c r="IS4" s="41"/>
      <c r="IT4" s="41"/>
      <c r="IU4" s="41"/>
      <c r="IV4" s="41"/>
      <c r="IW4" s="41"/>
      <c r="IX4" s="41"/>
      <c r="IY4" s="41"/>
      <c r="IZ4" s="41"/>
      <c r="JA4" s="41"/>
    </row>
    <row r="5" spans="1:261" s="2" customFormat="1" ht="23.25" customHeight="1">
      <c r="A5" s="20"/>
      <c r="B5" s="5"/>
      <c r="C5" s="41"/>
      <c r="D5" s="41"/>
      <c r="E5" s="20"/>
      <c r="F5" s="20"/>
      <c r="G5" s="20"/>
      <c r="H5" s="41"/>
      <c r="I5" s="41"/>
      <c r="J5" s="41"/>
      <c r="K5" s="41"/>
      <c r="L5" s="41"/>
      <c r="M5" s="41"/>
      <c r="N5" s="41"/>
      <c r="O5" s="379" t="s">
        <v>28</v>
      </c>
      <c r="P5" s="379"/>
      <c r="Q5" s="379"/>
      <c r="R5" s="379"/>
      <c r="S5" s="379"/>
      <c r="T5"/>
      <c r="U5" s="379" t="s">
        <v>79</v>
      </c>
      <c r="V5" s="379"/>
      <c r="W5" s="379"/>
      <c r="X5" s="379"/>
      <c r="Y5" s="379"/>
      <c r="Z5" s="379"/>
      <c r="AA5" s="379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  <c r="IL5" s="41"/>
      <c r="IM5" s="41"/>
      <c r="IN5" s="41"/>
      <c r="IO5" s="41"/>
      <c r="IP5" s="41"/>
      <c r="IQ5" s="41"/>
      <c r="IR5" s="41"/>
      <c r="IS5" s="41"/>
      <c r="IT5" s="41"/>
      <c r="IU5" s="41"/>
      <c r="IV5" s="41"/>
      <c r="IW5" s="41"/>
      <c r="IX5" s="41"/>
      <c r="IY5" s="41"/>
      <c r="IZ5" s="41"/>
      <c r="JA5" s="41"/>
    </row>
    <row r="6" spans="1:261" s="2" customFormat="1" ht="23.25" customHeight="1">
      <c r="A6" s="41"/>
      <c r="B6" s="162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 t="s">
        <v>319</v>
      </c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  <c r="IL6" s="41"/>
      <c r="IM6" s="41"/>
      <c r="IN6" s="41"/>
      <c r="IO6" s="41"/>
      <c r="IP6" s="41"/>
      <c r="IQ6" s="41"/>
      <c r="IR6" s="41"/>
      <c r="IS6" s="41"/>
      <c r="IT6" s="41"/>
      <c r="IU6" s="41"/>
      <c r="IV6" s="41"/>
      <c r="IW6" s="41"/>
      <c r="IX6" s="41"/>
      <c r="IY6" s="41"/>
      <c r="IZ6" s="41"/>
      <c r="JA6" s="41"/>
    </row>
    <row r="7" spans="1:261" s="2" customFormat="1" ht="23.25" customHeight="1">
      <c r="A7" s="41"/>
      <c r="B7" s="162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 t="s">
        <v>291</v>
      </c>
      <c r="V7" s="41"/>
      <c r="W7" s="41"/>
      <c r="X7" s="41"/>
      <c r="Y7" s="41" t="s">
        <v>220</v>
      </c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41"/>
      <c r="IA7" s="41"/>
      <c r="IB7" s="41"/>
      <c r="IC7" s="41"/>
      <c r="ID7" s="41"/>
      <c r="IE7" s="41"/>
      <c r="IF7" s="41"/>
      <c r="IG7" s="41"/>
      <c r="IH7" s="41"/>
      <c r="II7" s="41"/>
      <c r="IJ7" s="41"/>
      <c r="IK7" s="41"/>
      <c r="IL7" s="41"/>
      <c r="IM7" s="41"/>
      <c r="IN7" s="41"/>
      <c r="IO7" s="41"/>
      <c r="IP7" s="41"/>
      <c r="IQ7" s="41"/>
      <c r="IR7" s="41"/>
      <c r="IS7" s="41"/>
      <c r="IT7" s="41"/>
      <c r="IU7" s="41"/>
      <c r="IV7" s="41"/>
      <c r="IW7" s="41"/>
      <c r="IX7" s="41"/>
      <c r="IY7" s="41"/>
      <c r="IZ7" s="41"/>
      <c r="JA7" s="41"/>
    </row>
    <row r="8" spans="1:261" s="2" customFormat="1" ht="23.25" customHeight="1">
      <c r="A8" s="41"/>
      <c r="B8" s="162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 t="s">
        <v>289</v>
      </c>
      <c r="V8" s="41"/>
      <c r="W8" s="41" t="s">
        <v>220</v>
      </c>
      <c r="X8" s="41"/>
      <c r="Y8" s="41" t="s">
        <v>303</v>
      </c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  <c r="IL8" s="41"/>
      <c r="IM8" s="41"/>
      <c r="IN8" s="41"/>
      <c r="IO8" s="41"/>
      <c r="IP8" s="41"/>
      <c r="IQ8" s="41"/>
      <c r="IR8" s="41"/>
      <c r="IS8" s="41"/>
      <c r="IT8" s="41"/>
      <c r="IU8" s="41"/>
      <c r="IV8" s="41"/>
      <c r="IW8" s="41"/>
      <c r="IX8" s="41"/>
      <c r="IY8" s="41"/>
      <c r="IZ8" s="41"/>
      <c r="JA8" s="41"/>
    </row>
    <row r="9" spans="1:261" s="2" customFormat="1" ht="23.25" customHeight="1">
      <c r="A9" s="41"/>
      <c r="B9" s="162"/>
      <c r="C9" s="41"/>
      <c r="D9" s="41"/>
      <c r="E9" s="41" t="s">
        <v>34</v>
      </c>
      <c r="F9" s="41"/>
      <c r="G9" s="41"/>
      <c r="H9" s="41"/>
      <c r="I9" s="41"/>
      <c r="J9" s="41"/>
      <c r="M9" s="41" t="s">
        <v>255</v>
      </c>
      <c r="N9" s="41"/>
      <c r="O9" s="41"/>
      <c r="P9" s="41"/>
      <c r="Q9" s="41"/>
      <c r="R9" s="41"/>
      <c r="S9" s="41"/>
      <c r="T9" s="41"/>
      <c r="U9" s="41" t="s">
        <v>290</v>
      </c>
      <c r="V9" s="41"/>
      <c r="W9" s="41" t="s">
        <v>303</v>
      </c>
      <c r="X9" s="41"/>
      <c r="Y9" s="41" t="s">
        <v>298</v>
      </c>
      <c r="Z9" s="41"/>
      <c r="AA9" s="41" t="s">
        <v>99</v>
      </c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1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  <c r="FF9" s="41"/>
      <c r="FG9" s="41"/>
      <c r="FH9" s="41"/>
      <c r="FI9" s="41"/>
      <c r="FJ9" s="41"/>
      <c r="FK9" s="41"/>
      <c r="FL9" s="41"/>
      <c r="FM9" s="41"/>
      <c r="FN9" s="41"/>
      <c r="FO9" s="41"/>
      <c r="FP9" s="41"/>
      <c r="FQ9" s="41"/>
      <c r="FR9" s="41"/>
      <c r="FS9" s="41"/>
      <c r="FT9" s="41"/>
      <c r="FU9" s="41"/>
      <c r="FV9" s="41"/>
      <c r="FW9" s="41"/>
      <c r="FX9" s="41"/>
      <c r="FY9" s="41"/>
      <c r="FZ9" s="41"/>
      <c r="GA9" s="41"/>
      <c r="GB9" s="41"/>
      <c r="GC9" s="41"/>
      <c r="GD9" s="41"/>
      <c r="GE9" s="41"/>
      <c r="GF9" s="41"/>
      <c r="GG9" s="41"/>
      <c r="GH9" s="41"/>
      <c r="GI9" s="41"/>
      <c r="GJ9" s="41"/>
      <c r="GK9" s="41"/>
      <c r="GL9" s="41"/>
      <c r="GM9" s="41"/>
      <c r="GN9" s="41"/>
      <c r="GO9" s="41"/>
      <c r="GP9" s="41"/>
      <c r="GQ9" s="41"/>
      <c r="GR9" s="41"/>
      <c r="GS9" s="41"/>
      <c r="GT9" s="41"/>
      <c r="GU9" s="41"/>
      <c r="GV9" s="41"/>
      <c r="GW9" s="41"/>
      <c r="GX9" s="41"/>
      <c r="GY9" s="41"/>
      <c r="GZ9" s="41"/>
      <c r="HA9" s="41"/>
      <c r="HB9" s="41"/>
      <c r="HC9" s="41"/>
      <c r="HD9" s="41"/>
      <c r="HE9" s="41"/>
      <c r="HF9" s="41"/>
      <c r="HG9" s="41"/>
      <c r="HH9" s="41"/>
      <c r="HI9" s="41"/>
      <c r="HJ9" s="41"/>
      <c r="HK9" s="41"/>
      <c r="HL9" s="41"/>
      <c r="HM9" s="41"/>
      <c r="HN9" s="41"/>
      <c r="HO9" s="41"/>
      <c r="HP9" s="41"/>
      <c r="HQ9" s="41"/>
      <c r="HR9" s="41"/>
      <c r="HS9" s="41"/>
      <c r="HT9" s="41"/>
      <c r="HU9" s="41"/>
      <c r="HV9" s="41"/>
      <c r="HW9" s="41"/>
      <c r="HX9" s="41"/>
      <c r="HY9" s="41"/>
      <c r="HZ9" s="41"/>
      <c r="IA9" s="41"/>
      <c r="IB9" s="41"/>
      <c r="IC9" s="41"/>
      <c r="ID9" s="41"/>
      <c r="IE9" s="41"/>
      <c r="IF9" s="41"/>
      <c r="IG9" s="41"/>
      <c r="IH9" s="41"/>
      <c r="II9" s="41"/>
      <c r="IJ9" s="41"/>
      <c r="IK9" s="41"/>
      <c r="IL9" s="41"/>
      <c r="IM9" s="41"/>
      <c r="IN9" s="41"/>
      <c r="IO9" s="41"/>
      <c r="IP9" s="41"/>
      <c r="IQ9" s="41"/>
      <c r="IR9" s="41"/>
      <c r="IS9" s="41"/>
      <c r="IT9" s="41"/>
      <c r="IU9" s="41"/>
      <c r="IV9" s="41"/>
      <c r="IW9" s="41"/>
      <c r="IX9" s="41"/>
      <c r="IY9" s="41"/>
      <c r="IZ9" s="41"/>
      <c r="JA9" s="41"/>
    </row>
    <row r="10" spans="1:261" s="2" customFormat="1" ht="23.25" customHeight="1">
      <c r="A10" s="41"/>
      <c r="B10" s="162"/>
      <c r="C10" s="41"/>
      <c r="D10" s="41"/>
      <c r="E10" s="41" t="s">
        <v>37</v>
      </c>
      <c r="F10" s="41"/>
      <c r="G10" s="41"/>
      <c r="H10" s="41"/>
      <c r="I10" s="41" t="s">
        <v>217</v>
      </c>
      <c r="J10" s="41"/>
      <c r="K10" s="41" t="s">
        <v>256</v>
      </c>
      <c r="L10" s="41"/>
      <c r="M10" s="41" t="s">
        <v>287</v>
      </c>
      <c r="N10" s="41"/>
      <c r="O10" s="41" t="s">
        <v>72</v>
      </c>
      <c r="P10" s="41"/>
      <c r="Q10" s="41" t="s">
        <v>420</v>
      </c>
      <c r="R10" s="41"/>
      <c r="S10" s="41"/>
      <c r="T10" s="41"/>
      <c r="U10" s="41" t="s">
        <v>260</v>
      </c>
      <c r="V10" s="41"/>
      <c r="W10" s="41" t="s">
        <v>305</v>
      </c>
      <c r="X10" s="41"/>
      <c r="Y10" s="41" t="s">
        <v>292</v>
      </c>
      <c r="Z10" s="41"/>
      <c r="AA10" s="41" t="s">
        <v>68</v>
      </c>
      <c r="AB10" s="41"/>
      <c r="AC10" s="41" t="s">
        <v>39</v>
      </c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  <c r="IJ10" s="41"/>
      <c r="IK10" s="41"/>
      <c r="IL10" s="41"/>
      <c r="IM10" s="41"/>
      <c r="IN10" s="41"/>
      <c r="IO10" s="41"/>
      <c r="IP10" s="41"/>
      <c r="IQ10" s="41"/>
      <c r="IR10" s="41"/>
      <c r="IS10" s="41"/>
      <c r="IT10" s="41"/>
      <c r="IU10" s="41"/>
      <c r="IV10" s="41"/>
      <c r="IW10" s="41"/>
      <c r="IX10" s="41"/>
      <c r="IY10" s="41"/>
      <c r="IZ10" s="41"/>
      <c r="JA10" s="41"/>
    </row>
    <row r="11" spans="1:261" s="2" customFormat="1" ht="23.25" customHeight="1">
      <c r="A11" s="41"/>
      <c r="B11" s="162"/>
      <c r="C11" s="41"/>
      <c r="D11" s="162" t="s">
        <v>2</v>
      </c>
      <c r="E11" s="41" t="s">
        <v>38</v>
      </c>
      <c r="F11" s="41"/>
      <c r="G11" s="41" t="s">
        <v>216</v>
      </c>
      <c r="H11" s="41"/>
      <c r="I11" s="41" t="s">
        <v>218</v>
      </c>
      <c r="J11" s="41"/>
      <c r="K11" s="41" t="s">
        <v>216</v>
      </c>
      <c r="L11" s="41"/>
      <c r="M11" s="41" t="s">
        <v>288</v>
      </c>
      <c r="N11" s="41"/>
      <c r="O11" s="41" t="s">
        <v>73</v>
      </c>
      <c r="P11" s="41"/>
      <c r="Q11" s="41" t="s">
        <v>216</v>
      </c>
      <c r="R11" s="41"/>
      <c r="S11" s="41" t="s">
        <v>31</v>
      </c>
      <c r="T11" s="41"/>
      <c r="U11" s="41" t="s">
        <v>279</v>
      </c>
      <c r="V11" s="41"/>
      <c r="W11" s="41" t="s">
        <v>329</v>
      </c>
      <c r="X11" s="41"/>
      <c r="Y11" s="41" t="s">
        <v>293</v>
      </c>
      <c r="Z11" s="41"/>
      <c r="AA11" s="41" t="s">
        <v>261</v>
      </c>
      <c r="AB11" s="41"/>
      <c r="AC11" s="41" t="s">
        <v>30</v>
      </c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  <c r="IV11" s="41"/>
      <c r="IW11" s="41"/>
      <c r="IX11" s="41"/>
      <c r="IY11" s="41"/>
      <c r="IZ11" s="41"/>
      <c r="JA11" s="41"/>
    </row>
    <row r="12" spans="1:261" s="2" customFormat="1" ht="23.25" customHeight="1">
      <c r="A12" s="41"/>
      <c r="B12" s="162"/>
      <c r="C12" s="41"/>
      <c r="D12" s="41"/>
      <c r="E12" s="370" t="s">
        <v>360</v>
      </c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  <c r="IW12" s="41"/>
      <c r="IX12" s="41"/>
      <c r="IY12" s="41"/>
      <c r="IZ12" s="41"/>
      <c r="JA12" s="41"/>
    </row>
    <row r="13" spans="1:261" s="2" customFormat="1" ht="23.25" customHeight="1">
      <c r="A13" s="55" t="s">
        <v>404</v>
      </c>
      <c r="B13" s="162"/>
      <c r="C13" s="41"/>
      <c r="D13" s="41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  <c r="IV13" s="41"/>
      <c r="IW13" s="41"/>
      <c r="IX13" s="41"/>
      <c r="IY13" s="41"/>
      <c r="IZ13" s="41"/>
      <c r="JA13" s="41"/>
    </row>
    <row r="14" spans="1:261" s="2" customFormat="1" ht="22.2">
      <c r="A14" s="55" t="s">
        <v>405</v>
      </c>
      <c r="B14" s="162"/>
      <c r="C14" s="41"/>
      <c r="D14" s="41"/>
      <c r="E14" s="4">
        <f>'SH14'!E38</f>
        <v>508448439</v>
      </c>
      <c r="F14" s="4"/>
      <c r="G14" s="152">
        <v>0</v>
      </c>
      <c r="H14" s="4"/>
      <c r="I14" s="4">
        <f>'SH14'!G38</f>
        <v>694968529</v>
      </c>
      <c r="J14" s="4"/>
      <c r="K14" s="4">
        <f>'SH14'!I38</f>
        <v>44033292</v>
      </c>
      <c r="L14" s="4">
        <v>0</v>
      </c>
      <c r="M14" s="138">
        <v>0</v>
      </c>
      <c r="N14" s="4">
        <v>0</v>
      </c>
      <c r="O14" s="4">
        <f>'SH14'!M38</f>
        <v>50844947</v>
      </c>
      <c r="P14" s="4"/>
      <c r="Q14" s="152">
        <v>0</v>
      </c>
      <c r="R14" s="4"/>
      <c r="S14" s="4">
        <f>'SH14'!O38</f>
        <v>3065032727</v>
      </c>
      <c r="T14" s="4"/>
      <c r="U14" s="4">
        <f>'SH14'!Q38</f>
        <v>-541498696</v>
      </c>
      <c r="V14" s="4"/>
      <c r="W14" s="143">
        <f>'SH14'!S38</f>
        <v>479733</v>
      </c>
      <c r="X14" s="4"/>
      <c r="Y14" s="4">
        <f>'SH14'!U38</f>
        <v>18848439</v>
      </c>
      <c r="Z14" s="4"/>
      <c r="AA14" s="152">
        <f>'SH14'!W38</f>
        <v>-522170524</v>
      </c>
      <c r="AB14" s="143"/>
      <c r="AC14" s="261">
        <f>SUM(E14,I14,K14,O14,S14)+AA14</f>
        <v>3841157410</v>
      </c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  <c r="IV14" s="41"/>
      <c r="IW14" s="41"/>
      <c r="IX14" s="41"/>
      <c r="IY14" s="41"/>
      <c r="IZ14" s="41"/>
      <c r="JA14" s="41"/>
    </row>
    <row r="15" spans="1:261" s="2" customFormat="1" ht="22.2">
      <c r="A15" s="55"/>
      <c r="B15" s="162"/>
      <c r="C15" s="41"/>
      <c r="D15" s="4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</row>
    <row r="16" spans="1:261" ht="22.2">
      <c r="A16" s="1" t="s">
        <v>89</v>
      </c>
      <c r="B16" s="162"/>
      <c r="C16" s="74"/>
      <c r="D16" s="74"/>
      <c r="E16" s="42"/>
      <c r="F16" s="42"/>
      <c r="G16" s="42"/>
      <c r="H16" s="42"/>
      <c r="I16" s="42"/>
      <c r="J16" s="42"/>
      <c r="K16" s="42"/>
      <c r="L16" s="42"/>
      <c r="M16" s="42"/>
      <c r="N16" s="44"/>
      <c r="O16" s="42"/>
      <c r="P16" s="42"/>
      <c r="Q16" s="42"/>
      <c r="R16" s="44"/>
      <c r="S16" s="45"/>
      <c r="T16" s="42"/>
      <c r="U16" s="42"/>
      <c r="V16" s="42"/>
      <c r="W16" s="42"/>
      <c r="X16" s="42"/>
      <c r="Y16" s="42"/>
      <c r="Z16" s="42"/>
      <c r="AA16" s="42"/>
      <c r="AB16" s="44"/>
      <c r="AC16" s="217"/>
    </row>
    <row r="17" spans="1:261" s="2" customFormat="1" ht="22.2">
      <c r="A17" s="6" t="s">
        <v>297</v>
      </c>
      <c r="B17" s="162"/>
      <c r="C17" s="41"/>
      <c r="D17" s="4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1"/>
      <c r="X17" s="4"/>
      <c r="Y17" s="41"/>
      <c r="Z17" s="41"/>
      <c r="AA17" s="41"/>
      <c r="AB17" s="41"/>
      <c r="AC17" s="80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  <c r="JA17" s="41"/>
    </row>
    <row r="18" spans="1:261" s="2" customFormat="1" ht="21.6">
      <c r="A18" t="s">
        <v>419</v>
      </c>
      <c r="B18" s="162"/>
      <c r="C18" s="41"/>
      <c r="D18" s="162">
        <v>17</v>
      </c>
      <c r="E18" s="234">
        <v>0</v>
      </c>
      <c r="F18" s="234"/>
      <c r="G18" s="234">
        <f>'BL7-9'!D80</f>
        <v>-102649040</v>
      </c>
      <c r="H18" s="225"/>
      <c r="I18" s="234">
        <v>0</v>
      </c>
      <c r="J18" s="42"/>
      <c r="K18" s="234">
        <v>0</v>
      </c>
      <c r="L18" s="214"/>
      <c r="M18" s="225"/>
      <c r="N18" s="42"/>
      <c r="O18" s="234">
        <v>0</v>
      </c>
      <c r="P18" s="214"/>
      <c r="Q18" s="225">
        <f>'BL7-9'!H85</f>
        <v>102649040</v>
      </c>
      <c r="R18" s="44"/>
      <c r="S18" s="45">
        <v>-102649040</v>
      </c>
      <c r="T18" s="42"/>
      <c r="U18" s="234">
        <v>0</v>
      </c>
      <c r="V18" s="42"/>
      <c r="W18" s="234">
        <v>0</v>
      </c>
      <c r="X18" s="42"/>
      <c r="Y18" s="234">
        <v>0</v>
      </c>
      <c r="Z18" s="44"/>
      <c r="AA18" s="214">
        <f>SUM(U18:Y18)</f>
        <v>0</v>
      </c>
      <c r="AB18" s="44"/>
      <c r="AC18" s="211">
        <f>SUM(E18:S18)+AA18</f>
        <v>-102649040</v>
      </c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  <c r="IV18" s="41"/>
      <c r="IW18" s="41"/>
      <c r="IX18" s="41"/>
      <c r="IY18" s="41"/>
      <c r="IZ18" s="41"/>
      <c r="JA18" s="41"/>
    </row>
    <row r="19" spans="1:261" s="2" customFormat="1" ht="21.6">
      <c r="A19" t="s">
        <v>280</v>
      </c>
      <c r="B19" s="162"/>
      <c r="C19" s="41"/>
      <c r="D19" s="162">
        <v>28</v>
      </c>
      <c r="E19" s="228">
        <v>0</v>
      </c>
      <c r="F19" s="227"/>
      <c r="G19" s="228">
        <v>0</v>
      </c>
      <c r="H19" s="225"/>
      <c r="I19" s="228">
        <v>0</v>
      </c>
      <c r="J19" s="42"/>
      <c r="K19" s="228">
        <v>0</v>
      </c>
      <c r="L19" s="209"/>
      <c r="M19" s="229"/>
      <c r="N19" s="214"/>
      <c r="O19" s="228">
        <v>0</v>
      </c>
      <c r="P19" s="209"/>
      <c r="Q19" s="228">
        <v>0</v>
      </c>
      <c r="R19" s="45"/>
      <c r="S19" s="228">
        <v>-145940217</v>
      </c>
      <c r="T19" s="45"/>
      <c r="U19" s="228">
        <v>0</v>
      </c>
      <c r="V19" s="217"/>
      <c r="W19" s="228">
        <v>0</v>
      </c>
      <c r="X19" s="217"/>
      <c r="Y19" s="228">
        <v>0</v>
      </c>
      <c r="Z19" s="41"/>
      <c r="AA19" s="229">
        <f>SUM(U19:Y19)</f>
        <v>0</v>
      </c>
      <c r="AB19" s="41"/>
      <c r="AC19" s="213">
        <f>SUM(E19:S19)+AA19</f>
        <v>-145940217</v>
      </c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  <c r="EZ19" s="41"/>
      <c r="FA19" s="41"/>
      <c r="FB19" s="41"/>
      <c r="FC19" s="41"/>
      <c r="FD19" s="41"/>
      <c r="FE19" s="41"/>
      <c r="FF19" s="41"/>
      <c r="FG19" s="41"/>
      <c r="FH19" s="41"/>
      <c r="FI19" s="41"/>
      <c r="FJ19" s="41"/>
      <c r="FK19" s="41"/>
      <c r="FL19" s="41"/>
      <c r="FM19" s="41"/>
      <c r="FN19" s="41"/>
      <c r="FO19" s="41"/>
      <c r="FP19" s="41"/>
      <c r="FQ19" s="41"/>
      <c r="FR19" s="41"/>
      <c r="FS19" s="41"/>
      <c r="FT19" s="41"/>
      <c r="FU19" s="41"/>
      <c r="FV19" s="41"/>
      <c r="FW19" s="41"/>
      <c r="FX19" s="41"/>
      <c r="FY19" s="41"/>
      <c r="FZ19" s="41"/>
      <c r="GA19" s="41"/>
      <c r="GB19" s="41"/>
      <c r="GC19" s="41"/>
      <c r="GD19" s="41"/>
      <c r="GE19" s="41"/>
      <c r="GF19" s="41"/>
      <c r="GG19" s="41"/>
      <c r="GH19" s="41"/>
      <c r="GI19" s="41"/>
      <c r="GJ19" s="41"/>
      <c r="GK19" s="41"/>
      <c r="GL19" s="41"/>
      <c r="GM19" s="41"/>
      <c r="GN19" s="41"/>
      <c r="GO19" s="41"/>
      <c r="GP19" s="41"/>
      <c r="GQ19" s="41"/>
      <c r="GR19" s="41"/>
      <c r="GS19" s="41"/>
      <c r="GT19" s="41"/>
      <c r="GU19" s="41"/>
      <c r="GV19" s="41"/>
      <c r="GW19" s="41"/>
      <c r="GX19" s="41"/>
      <c r="GY19" s="41"/>
      <c r="GZ19" s="41"/>
      <c r="HA19" s="41"/>
      <c r="HB19" s="41"/>
      <c r="HC19" s="41"/>
      <c r="HD19" s="41"/>
      <c r="HE19" s="41"/>
      <c r="HF19" s="41"/>
      <c r="HG19" s="41"/>
      <c r="HH19" s="41"/>
      <c r="HI19" s="41"/>
      <c r="HJ19" s="41"/>
      <c r="HK19" s="41"/>
      <c r="HL19" s="41"/>
      <c r="HM19" s="41"/>
      <c r="HN19" s="41"/>
      <c r="HO19" s="41"/>
      <c r="HP19" s="41"/>
      <c r="HQ19" s="41"/>
      <c r="HR19" s="41"/>
      <c r="HS19" s="41"/>
      <c r="HT19" s="41"/>
      <c r="HU19" s="41"/>
      <c r="HV19" s="41"/>
      <c r="HW19" s="41"/>
      <c r="HX19" s="41"/>
      <c r="HY19" s="41"/>
      <c r="HZ19" s="41"/>
      <c r="IA19" s="41"/>
      <c r="IB19" s="41"/>
      <c r="IC19" s="41"/>
      <c r="ID19" s="41"/>
      <c r="IE19" s="41"/>
      <c r="IF19" s="41"/>
      <c r="IG19" s="41"/>
      <c r="IH19" s="41"/>
      <c r="II19" s="41"/>
      <c r="IJ19" s="41"/>
      <c r="IK19" s="41"/>
      <c r="IL19" s="41"/>
      <c r="IM19" s="41"/>
      <c r="IN19" s="41"/>
      <c r="IO19" s="41"/>
      <c r="IP19" s="41"/>
      <c r="IQ19" s="41"/>
      <c r="IR19" s="41"/>
      <c r="IS19" s="41"/>
      <c r="IT19" s="41"/>
      <c r="IU19" s="41"/>
      <c r="IV19" s="41"/>
      <c r="IW19" s="41"/>
      <c r="IX19" s="41"/>
      <c r="IY19" s="41"/>
      <c r="IZ19" s="41"/>
      <c r="JA19" s="41"/>
    </row>
    <row r="20" spans="1:261" s="2" customFormat="1" ht="22.2" hidden="1">
      <c r="A20" s="6" t="s">
        <v>238</v>
      </c>
      <c r="B20" s="162"/>
      <c r="C20" s="41"/>
      <c r="D20" s="162"/>
      <c r="E20" s="222">
        <f>E19</f>
        <v>0</v>
      </c>
      <c r="F20" s="288"/>
      <c r="G20" s="288"/>
      <c r="H20" s="220"/>
      <c r="I20" s="222">
        <f>I19</f>
        <v>0</v>
      </c>
      <c r="J20" s="220"/>
      <c r="K20" s="215">
        <f>K19</f>
        <v>0</v>
      </c>
      <c r="L20" s="216"/>
      <c r="M20" s="215"/>
      <c r="N20" s="220"/>
      <c r="O20" s="215">
        <f>O19</f>
        <v>0</v>
      </c>
      <c r="P20" s="216"/>
      <c r="Q20" s="216"/>
      <c r="R20" s="80"/>
      <c r="S20" s="230">
        <f>S19</f>
        <v>-145940217</v>
      </c>
      <c r="T20" s="80"/>
      <c r="U20" s="215">
        <f>U19</f>
        <v>0</v>
      </c>
      <c r="V20" s="80"/>
      <c r="W20" s="215">
        <f>W19</f>
        <v>0</v>
      </c>
      <c r="X20" s="80"/>
      <c r="Y20" s="215">
        <f>Y19</f>
        <v>0</v>
      </c>
      <c r="Z20" s="41"/>
      <c r="AA20" s="215">
        <f>SUM(U20:Y20)</f>
        <v>0</v>
      </c>
      <c r="AB20" s="41"/>
      <c r="AC20" s="151">
        <f>SUM(E20:S20)+AA20</f>
        <v>-145940217</v>
      </c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  <c r="HL20" s="41"/>
      <c r="HM20" s="41"/>
      <c r="HN20" s="41"/>
      <c r="HO20" s="41"/>
      <c r="HP20" s="41"/>
      <c r="HQ20" s="41"/>
      <c r="HR20" s="41"/>
      <c r="HS20" s="41"/>
      <c r="HT20" s="41"/>
      <c r="HU20" s="41"/>
      <c r="HV20" s="41"/>
      <c r="HW20" s="41"/>
      <c r="HX20" s="41"/>
      <c r="HY20" s="41"/>
      <c r="HZ20" s="41"/>
      <c r="IA20" s="41"/>
      <c r="IB20" s="41"/>
      <c r="IC20" s="41"/>
      <c r="ID20" s="41"/>
      <c r="IE20" s="41"/>
      <c r="IF20" s="41"/>
      <c r="IG20" s="41"/>
      <c r="IH20" s="41"/>
      <c r="II20" s="41"/>
      <c r="IJ20" s="41"/>
      <c r="IK20" s="41"/>
      <c r="IL20" s="41"/>
      <c r="IM20" s="41"/>
      <c r="IN20" s="41"/>
      <c r="IO20" s="41"/>
      <c r="IP20" s="41"/>
      <c r="IQ20" s="41"/>
      <c r="IR20" s="41"/>
      <c r="IS20" s="41"/>
      <c r="IT20" s="41"/>
      <c r="IU20" s="41"/>
      <c r="IV20" s="41"/>
      <c r="IW20" s="41"/>
      <c r="IX20" s="41"/>
      <c r="IY20" s="41"/>
      <c r="IZ20" s="41"/>
      <c r="JA20" s="41"/>
    </row>
    <row r="21" spans="1:261" ht="22.2" hidden="1">
      <c r="A21" s="6" t="s">
        <v>80</v>
      </c>
      <c r="B21" s="162"/>
      <c r="C21" s="74"/>
      <c r="D21" s="174"/>
      <c r="E21" s="214"/>
      <c r="F21" s="214"/>
      <c r="G21" s="214"/>
      <c r="H21" s="214"/>
      <c r="I21" s="214"/>
      <c r="J21" s="214"/>
      <c r="K21" s="214"/>
      <c r="L21" s="214"/>
      <c r="M21" s="214"/>
      <c r="N21" s="175"/>
      <c r="O21" s="214"/>
      <c r="P21" s="214"/>
      <c r="Q21" s="214"/>
      <c r="R21" s="175"/>
      <c r="S21" s="211"/>
      <c r="T21" s="214"/>
      <c r="U21" s="214"/>
      <c r="V21" s="214"/>
      <c r="W21" s="214"/>
      <c r="X21" s="214"/>
      <c r="Y21" s="214"/>
      <c r="Z21" s="42"/>
      <c r="AA21" s="214"/>
      <c r="AB21" s="44"/>
      <c r="AC21" s="211"/>
    </row>
    <row r="22" spans="1:261" ht="21.6" hidden="1">
      <c r="A22" t="s">
        <v>138</v>
      </c>
      <c r="B22" s="162">
        <v>7</v>
      </c>
      <c r="C22" s="74"/>
      <c r="D22" s="174"/>
      <c r="E22" s="214" t="s">
        <v>22</v>
      </c>
      <c r="F22" s="214"/>
      <c r="G22" s="214"/>
      <c r="H22" s="214"/>
      <c r="I22" s="214"/>
      <c r="J22" s="214"/>
      <c r="K22" s="214"/>
      <c r="L22" s="214"/>
      <c r="M22" s="214"/>
      <c r="N22" s="214"/>
      <c r="O22" s="214" t="s">
        <v>22</v>
      </c>
      <c r="P22" s="214"/>
      <c r="Q22" s="214"/>
      <c r="R22" s="214"/>
      <c r="S22" s="225" t="s">
        <v>22</v>
      </c>
      <c r="T22" s="175"/>
      <c r="U22" s="218" t="s">
        <v>22</v>
      </c>
      <c r="V22" s="218"/>
      <c r="W22" s="218" t="s">
        <v>22</v>
      </c>
      <c r="X22" s="218"/>
      <c r="Y22" s="218" t="s">
        <v>22</v>
      </c>
      <c r="Z22" s="206"/>
      <c r="AA22" s="218" t="s">
        <v>22</v>
      </c>
      <c r="AB22" s="44"/>
      <c r="AC22" s="211"/>
    </row>
    <row r="23" spans="1:261" ht="21.6" hidden="1">
      <c r="A23" t="s">
        <v>144</v>
      </c>
      <c r="B23" s="162"/>
      <c r="C23" s="74"/>
      <c r="D23" s="17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25"/>
      <c r="T23" s="175"/>
      <c r="U23" s="218"/>
      <c r="V23" s="218"/>
      <c r="W23" s="218"/>
      <c r="X23" s="218"/>
      <c r="Y23" s="218"/>
      <c r="Z23" s="206"/>
      <c r="AA23" s="218"/>
      <c r="AB23" s="44"/>
      <c r="AC23" s="211"/>
    </row>
    <row r="24" spans="1:261" ht="21.6" hidden="1">
      <c r="A24" t="s">
        <v>145</v>
      </c>
      <c r="B24" s="162">
        <v>7</v>
      </c>
      <c r="C24" s="74"/>
      <c r="D24" s="174"/>
      <c r="E24" s="214" t="s">
        <v>22</v>
      </c>
      <c r="F24" s="214"/>
      <c r="G24" s="214"/>
      <c r="H24" s="214"/>
      <c r="I24" s="214"/>
      <c r="J24" s="214"/>
      <c r="K24" s="214" t="s">
        <v>22</v>
      </c>
      <c r="L24" s="214"/>
      <c r="M24" s="214"/>
      <c r="N24" s="214"/>
      <c r="O24" s="214" t="s">
        <v>22</v>
      </c>
      <c r="P24" s="214"/>
      <c r="Q24" s="214"/>
      <c r="R24" s="214"/>
      <c r="S24" s="225" t="s">
        <v>22</v>
      </c>
      <c r="T24" s="214"/>
      <c r="U24" s="214" t="s">
        <v>22</v>
      </c>
      <c r="V24" s="214"/>
      <c r="W24" s="214" t="s">
        <v>22</v>
      </c>
      <c r="X24" s="214"/>
      <c r="Y24" s="214" t="s">
        <v>22</v>
      </c>
      <c r="Z24" s="42"/>
      <c r="AA24" s="214" t="s">
        <v>22</v>
      </c>
      <c r="AB24" s="42"/>
      <c r="AC24" s="211"/>
    </row>
    <row r="25" spans="1:261" ht="21.6" hidden="1">
      <c r="A25" t="s">
        <v>81</v>
      </c>
      <c r="B25" s="162">
        <v>3</v>
      </c>
      <c r="C25" s="74"/>
      <c r="D25" s="174"/>
      <c r="E25" s="210" t="s">
        <v>22</v>
      </c>
      <c r="F25" s="214"/>
      <c r="G25" s="214"/>
      <c r="H25" s="221"/>
      <c r="I25" s="221"/>
      <c r="J25" s="221"/>
      <c r="K25" s="210" t="s">
        <v>22</v>
      </c>
      <c r="L25" s="214"/>
      <c r="M25" s="210"/>
      <c r="N25" s="221"/>
      <c r="O25" s="210" t="s">
        <v>22</v>
      </c>
      <c r="P25" s="214"/>
      <c r="Q25" s="214"/>
      <c r="R25" s="214"/>
      <c r="S25" s="212" t="s">
        <v>22</v>
      </c>
      <c r="T25" s="214"/>
      <c r="U25" s="210" t="s">
        <v>22</v>
      </c>
      <c r="V25" s="214"/>
      <c r="W25" s="210" t="s">
        <v>22</v>
      </c>
      <c r="X25" s="214"/>
      <c r="Y25" s="210" t="s">
        <v>22</v>
      </c>
      <c r="Z25" s="42"/>
      <c r="AA25" s="210" t="s">
        <v>22</v>
      </c>
      <c r="AB25" s="42"/>
      <c r="AC25" s="213"/>
    </row>
    <row r="26" spans="1:261" ht="22.2" hidden="1">
      <c r="A26" s="6" t="s">
        <v>82</v>
      </c>
      <c r="B26" s="162"/>
      <c r="C26" s="74"/>
      <c r="D26" s="174"/>
      <c r="E26" s="215" t="s">
        <v>22</v>
      </c>
      <c r="F26" s="216"/>
      <c r="G26" s="216"/>
      <c r="H26" s="220"/>
      <c r="I26" s="220"/>
      <c r="J26" s="220"/>
      <c r="K26" s="215" t="s">
        <v>22</v>
      </c>
      <c r="L26" s="216"/>
      <c r="M26" s="215"/>
      <c r="N26" s="220"/>
      <c r="O26" s="215" t="s">
        <v>22</v>
      </c>
      <c r="P26" s="216"/>
      <c r="Q26" s="216"/>
      <c r="R26" s="219"/>
      <c r="S26" s="231" t="s">
        <v>22</v>
      </c>
      <c r="T26" s="219"/>
      <c r="U26" s="215" t="s">
        <v>22</v>
      </c>
      <c r="V26" s="216"/>
      <c r="W26" s="215" t="s">
        <v>22</v>
      </c>
      <c r="X26" s="216"/>
      <c r="Y26" s="215" t="s">
        <v>22</v>
      </c>
      <c r="Z26" s="203"/>
      <c r="AA26" s="215" t="s">
        <v>22</v>
      </c>
      <c r="AB26" s="202"/>
      <c r="AC26" s="151">
        <f>SUM(AC22:AC25)</f>
        <v>0</v>
      </c>
    </row>
    <row r="27" spans="1:261" ht="22.2" hidden="1">
      <c r="A27" s="6"/>
      <c r="B27" s="162"/>
      <c r="C27" s="74"/>
      <c r="D27" s="174"/>
      <c r="E27" s="216"/>
      <c r="F27" s="216"/>
      <c r="G27" s="216"/>
      <c r="H27" s="220"/>
      <c r="I27" s="219"/>
      <c r="J27" s="220"/>
      <c r="K27" s="216"/>
      <c r="L27" s="216"/>
      <c r="M27" s="216"/>
      <c r="N27" s="220"/>
      <c r="O27" s="216"/>
      <c r="P27" s="216"/>
      <c r="Q27" s="216"/>
      <c r="R27" s="219"/>
      <c r="S27" s="208"/>
      <c r="T27" s="219"/>
      <c r="U27" s="216"/>
      <c r="V27" s="216"/>
      <c r="W27" s="216"/>
      <c r="X27" s="216"/>
      <c r="Y27" s="216"/>
      <c r="Z27" s="203"/>
      <c r="AA27" s="216"/>
      <c r="AB27" s="202"/>
      <c r="AC27" s="102"/>
    </row>
    <row r="28" spans="1:261" ht="22.2">
      <c r="A28" s="1" t="s">
        <v>90</v>
      </c>
      <c r="B28" s="162"/>
      <c r="C28" s="74"/>
      <c r="D28" s="174"/>
      <c r="E28" s="230">
        <f>SUM(E18:E19)</f>
        <v>0</v>
      </c>
      <c r="F28" s="289"/>
      <c r="G28" s="230">
        <f>SUM(G18:G19)</f>
        <v>-102649040</v>
      </c>
      <c r="H28" s="219"/>
      <c r="I28" s="230">
        <f>SUM(I18:I19)</f>
        <v>0</v>
      </c>
      <c r="J28" s="219"/>
      <c r="K28" s="230">
        <f>SUM(K18:K19)</f>
        <v>0</v>
      </c>
      <c r="L28" s="216"/>
      <c r="M28" s="230">
        <f>SUM(M18:M19)</f>
        <v>0</v>
      </c>
      <c r="N28" s="219"/>
      <c r="O28" s="230">
        <f>SUM(O18:O19)</f>
        <v>0</v>
      </c>
      <c r="P28" s="289"/>
      <c r="Q28" s="230">
        <f>SUM(Q18:Q19)</f>
        <v>102649040</v>
      </c>
      <c r="R28" s="219"/>
      <c r="S28" s="230">
        <f>SUM(S18:S19)</f>
        <v>-248589257</v>
      </c>
      <c r="T28" s="219"/>
      <c r="U28" s="230">
        <f>SUM(U18:U19)</f>
        <v>0</v>
      </c>
      <c r="V28" s="219"/>
      <c r="W28" s="230">
        <f>SUM(W18:W19)</f>
        <v>0</v>
      </c>
      <c r="X28" s="219"/>
      <c r="Y28" s="230">
        <f>SUM(Y18:Y19)</f>
        <v>0</v>
      </c>
      <c r="Z28" s="202"/>
      <c r="AA28" s="230">
        <f>SUM(AA18:AA19)</f>
        <v>0</v>
      </c>
      <c r="AB28" s="47"/>
      <c r="AC28" s="230">
        <f>SUM(AC18:AC19)</f>
        <v>-248589257</v>
      </c>
    </row>
    <row r="29" spans="1:261" s="1" customFormat="1" ht="22.2">
      <c r="B29" s="162"/>
      <c r="C29" s="74"/>
      <c r="D29" s="74"/>
      <c r="E29" s="207"/>
      <c r="F29" s="207"/>
      <c r="G29" s="207"/>
      <c r="H29" s="47"/>
      <c r="I29" s="47"/>
      <c r="J29" s="47"/>
      <c r="K29" s="207"/>
      <c r="L29" s="207"/>
      <c r="M29" s="207"/>
      <c r="N29" s="47"/>
      <c r="O29" s="207"/>
      <c r="P29" s="207"/>
      <c r="Q29" s="207"/>
      <c r="R29" s="47"/>
      <c r="S29" s="207"/>
      <c r="T29" s="47"/>
      <c r="U29" s="202"/>
      <c r="V29" s="202"/>
      <c r="W29" s="202"/>
      <c r="X29" s="202"/>
      <c r="Y29" s="202"/>
      <c r="Z29" s="202"/>
      <c r="AA29" s="202"/>
      <c r="AB29" s="47"/>
      <c r="AC29" s="80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</row>
    <row r="30" spans="1:261" ht="22.2">
      <c r="A30" s="1" t="s">
        <v>373</v>
      </c>
      <c r="B30" s="5"/>
      <c r="C30" s="105"/>
      <c r="D30" s="105"/>
      <c r="E30" s="202"/>
      <c r="F30" s="202"/>
      <c r="G30" s="202"/>
      <c r="H30" s="202"/>
      <c r="I30" s="202"/>
      <c r="J30" s="202"/>
      <c r="K30" s="202"/>
      <c r="L30" s="202"/>
      <c r="M30" s="202"/>
      <c r="N30" s="109"/>
      <c r="O30" s="202"/>
      <c r="P30" s="202"/>
      <c r="Q30" s="202"/>
      <c r="R30" s="109"/>
      <c r="S30" s="4"/>
      <c r="T30" s="202"/>
      <c r="U30" s="202"/>
      <c r="V30" s="202"/>
      <c r="W30" s="202"/>
      <c r="X30" s="202"/>
      <c r="Y30" s="202"/>
      <c r="Z30" s="202"/>
      <c r="AA30" s="202"/>
      <c r="AB30" s="109"/>
      <c r="AC30" s="80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</row>
    <row r="31" spans="1:261" ht="23.25" customHeight="1">
      <c r="A31" t="s">
        <v>74</v>
      </c>
      <c r="B31" s="162"/>
      <c r="C31" s="74"/>
      <c r="D31" s="74"/>
      <c r="E31" s="234">
        <v>0</v>
      </c>
      <c r="F31" s="237"/>
      <c r="G31" s="234">
        <v>0</v>
      </c>
      <c r="H31" s="42"/>
      <c r="I31" s="234">
        <v>0</v>
      </c>
      <c r="J31" s="42"/>
      <c r="K31" s="234">
        <v>0</v>
      </c>
      <c r="L31" s="233"/>
      <c r="M31" s="234"/>
      <c r="N31" s="42"/>
      <c r="O31" s="234">
        <v>0</v>
      </c>
      <c r="P31" s="237"/>
      <c r="Q31" s="234">
        <v>0</v>
      </c>
      <c r="R31" s="44"/>
      <c r="S31" s="234">
        <f>'PL10-11'!G73</f>
        <v>316004520</v>
      </c>
      <c r="T31" s="42"/>
      <c r="U31" s="234">
        <v>0</v>
      </c>
      <c r="V31" s="42"/>
      <c r="W31" s="234">
        <v>0</v>
      </c>
      <c r="X31" s="42"/>
      <c r="Y31" s="234">
        <v>0</v>
      </c>
      <c r="Z31" s="44"/>
      <c r="AA31" s="233">
        <f>SUM(U31:Y31)</f>
        <v>0</v>
      </c>
      <c r="AB31" s="44"/>
      <c r="AC31" s="110">
        <f>SUM(E31:S31)+AA31</f>
        <v>316004520</v>
      </c>
    </row>
    <row r="32" spans="1:261" s="1" customFormat="1" ht="23.25" customHeight="1">
      <c r="A32" t="s">
        <v>75</v>
      </c>
      <c r="B32" s="162"/>
      <c r="C32" s="74"/>
      <c r="D32" s="74"/>
      <c r="E32" s="228">
        <v>0</v>
      </c>
      <c r="F32" s="237"/>
      <c r="G32" s="228">
        <v>0</v>
      </c>
      <c r="H32" s="42"/>
      <c r="I32" s="228">
        <v>0</v>
      </c>
      <c r="J32" s="42"/>
      <c r="K32" s="228">
        <v>0</v>
      </c>
      <c r="L32" s="237"/>
      <c r="M32" s="236"/>
      <c r="N32" s="42"/>
      <c r="O32" s="228">
        <v>0</v>
      </c>
      <c r="P32" s="237"/>
      <c r="Q32" s="228">
        <v>0</v>
      </c>
      <c r="R32" s="44"/>
      <c r="S32" s="228">
        <v>0</v>
      </c>
      <c r="T32" s="42"/>
      <c r="U32" s="234">
        <f>'PL10-11'!G56+'PL10-11'!G64</f>
        <v>-341487669</v>
      </c>
      <c r="V32" s="42"/>
      <c r="W32" s="235">
        <f>'PL10-11'!G58</f>
        <v>38753762</v>
      </c>
      <c r="X32" s="42"/>
      <c r="Y32" s="235">
        <f>'PL10-11'!G60+'PL10-11'!G40</f>
        <v>19349208</v>
      </c>
      <c r="Z32" s="42"/>
      <c r="AA32" s="234">
        <f>SUM(U32:Y32)</f>
        <v>-283384699</v>
      </c>
      <c r="AB32" s="44"/>
      <c r="AC32" s="110">
        <f>SUM(E32:Z32)</f>
        <v>-283384699</v>
      </c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</row>
    <row r="33" spans="1:261" ht="23.55" customHeight="1">
      <c r="A33" s="1" t="s">
        <v>366</v>
      </c>
      <c r="B33" s="5"/>
      <c r="C33" s="105"/>
      <c r="D33" s="105"/>
      <c r="E33" s="223">
        <f>SUM(E31:E32)</f>
        <v>0</v>
      </c>
      <c r="F33" s="216"/>
      <c r="G33" s="223">
        <f>SUM(G31:G32)</f>
        <v>0</v>
      </c>
      <c r="H33" s="219"/>
      <c r="I33" s="223">
        <f>SUM(I31:I32)</f>
        <v>0</v>
      </c>
      <c r="J33" s="219"/>
      <c r="K33" s="223">
        <f>SUM(K31:K32)</f>
        <v>0</v>
      </c>
      <c r="L33" s="216">
        <f t="shared" ref="L33:M33" si="0">SUM(L31:L32)</f>
        <v>0</v>
      </c>
      <c r="M33" s="232">
        <f t="shared" si="0"/>
        <v>0</v>
      </c>
      <c r="N33" s="219"/>
      <c r="O33" s="223">
        <f>SUM(O31:O32)</f>
        <v>0</v>
      </c>
      <c r="P33" s="216"/>
      <c r="Q33" s="223">
        <f>SUM(Q31:Q32)</f>
        <v>0</v>
      </c>
      <c r="R33" s="224"/>
      <c r="S33" s="226">
        <f>SUM(S31:S32)</f>
        <v>316004520</v>
      </c>
      <c r="T33" s="219"/>
      <c r="U33" s="226">
        <f>SUM(U31:U32)</f>
        <v>-341487669</v>
      </c>
      <c r="V33" s="219"/>
      <c r="W33" s="226">
        <f>SUM(W31:W32)</f>
        <v>38753762</v>
      </c>
      <c r="X33" s="219"/>
      <c r="Y33" s="226">
        <f>SUM(Y31:Y32)</f>
        <v>19349208</v>
      </c>
      <c r="Z33" s="219"/>
      <c r="AA33" s="226">
        <f>SUM(U33:Y33)</f>
        <v>-283384699</v>
      </c>
      <c r="AB33" s="224"/>
      <c r="AC33" s="226">
        <f>AC31+AC32</f>
        <v>32619821</v>
      </c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</row>
    <row r="34" spans="1:261" s="2" customFormat="1" ht="22.05" hidden="1" customHeight="1">
      <c r="A34" s="55"/>
      <c r="B34" s="162"/>
      <c r="C34" s="41"/>
      <c r="D34" s="4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1"/>
      <c r="EP34" s="41"/>
      <c r="EQ34" s="41"/>
      <c r="ER34" s="41"/>
      <c r="ES34" s="41"/>
      <c r="ET34" s="41"/>
      <c r="EU34" s="41"/>
      <c r="EV34" s="41"/>
      <c r="EW34" s="41"/>
      <c r="EX34" s="41"/>
      <c r="EY34" s="41"/>
      <c r="EZ34" s="41"/>
      <c r="FA34" s="41"/>
      <c r="FB34" s="41"/>
      <c r="FC34" s="41"/>
      <c r="FD34" s="41"/>
      <c r="FE34" s="41"/>
      <c r="FF34" s="41"/>
      <c r="FG34" s="41"/>
      <c r="FH34" s="41"/>
      <c r="FI34" s="41"/>
      <c r="FJ34" s="41"/>
      <c r="FK34" s="41"/>
      <c r="FL34" s="41"/>
      <c r="FM34" s="41"/>
      <c r="FN34" s="41"/>
      <c r="FO34" s="41"/>
      <c r="FP34" s="41"/>
      <c r="FQ34" s="41"/>
      <c r="FR34" s="41"/>
      <c r="FS34" s="41"/>
      <c r="FT34" s="41"/>
      <c r="FU34" s="41"/>
      <c r="FV34" s="41"/>
      <c r="FW34" s="41"/>
      <c r="FX34" s="41"/>
      <c r="FY34" s="41"/>
      <c r="FZ34" s="41"/>
      <c r="GA34" s="41"/>
      <c r="GB34" s="41"/>
      <c r="GC34" s="41"/>
      <c r="GD34" s="41"/>
      <c r="GE34" s="41"/>
      <c r="GF34" s="41"/>
      <c r="GG34" s="41"/>
      <c r="GH34" s="41"/>
      <c r="GI34" s="41"/>
      <c r="GJ34" s="41"/>
      <c r="GK34" s="41"/>
      <c r="GL34" s="41"/>
      <c r="GM34" s="41"/>
      <c r="GN34" s="41"/>
      <c r="GO34" s="41"/>
      <c r="GP34" s="41"/>
      <c r="GQ34" s="41"/>
      <c r="GR34" s="41"/>
      <c r="GS34" s="41"/>
      <c r="GT34" s="41"/>
      <c r="GU34" s="41"/>
      <c r="GV34" s="41"/>
      <c r="GW34" s="41"/>
      <c r="GX34" s="41"/>
      <c r="GY34" s="41"/>
      <c r="GZ34" s="41"/>
      <c r="HA34" s="41"/>
      <c r="HB34" s="41"/>
      <c r="HC34" s="41"/>
      <c r="HD34" s="41"/>
      <c r="HE34" s="41"/>
      <c r="HF34" s="41"/>
      <c r="HG34" s="41"/>
      <c r="HH34" s="41"/>
      <c r="HI34" s="41"/>
      <c r="HJ34" s="41"/>
      <c r="HK34" s="41"/>
      <c r="HL34" s="41"/>
      <c r="HM34" s="41"/>
      <c r="HN34" s="41"/>
      <c r="HO34" s="41"/>
      <c r="HP34" s="41"/>
      <c r="HQ34" s="41"/>
      <c r="HR34" s="41"/>
      <c r="HS34" s="41"/>
      <c r="HT34" s="41"/>
      <c r="HU34" s="41"/>
      <c r="HV34" s="41"/>
      <c r="HW34" s="41"/>
      <c r="HX34" s="41"/>
      <c r="HY34" s="41"/>
      <c r="HZ34" s="41"/>
      <c r="IA34" s="41"/>
      <c r="IB34" s="41"/>
      <c r="IC34" s="41"/>
      <c r="ID34" s="41"/>
      <c r="IE34" s="41"/>
      <c r="IF34" s="41"/>
      <c r="IG34" s="41"/>
      <c r="IH34" s="41"/>
      <c r="II34" s="41"/>
      <c r="IJ34" s="41"/>
      <c r="IK34" s="41"/>
      <c r="IL34" s="41"/>
      <c r="IM34" s="41"/>
      <c r="IN34" s="41"/>
      <c r="IO34" s="41"/>
      <c r="IP34" s="41"/>
      <c r="IQ34" s="41"/>
      <c r="IR34" s="41"/>
      <c r="IS34" s="41"/>
      <c r="IT34" s="41"/>
      <c r="IU34" s="41"/>
      <c r="IV34" s="41"/>
      <c r="IW34" s="41"/>
      <c r="IX34" s="41"/>
      <c r="IY34" s="41"/>
      <c r="IZ34" s="41"/>
      <c r="JA34" s="41"/>
    </row>
    <row r="35" spans="1:261" s="2" customFormat="1" ht="22.05" hidden="1" customHeight="1">
      <c r="A35" t="s">
        <v>352</v>
      </c>
      <c r="B35" s="162"/>
      <c r="C35" s="41"/>
      <c r="D35" s="41"/>
      <c r="E35" s="233"/>
      <c r="F35" s="233"/>
      <c r="G35" s="233"/>
      <c r="H35" s="42"/>
      <c r="I35" s="233"/>
      <c r="J35" s="42"/>
      <c r="K35" s="233"/>
      <c r="L35" s="233"/>
      <c r="M35" s="234"/>
      <c r="N35" s="42"/>
      <c r="O35" s="233"/>
      <c r="P35" s="233"/>
      <c r="Q35" s="233"/>
      <c r="R35" s="45"/>
      <c r="S35" s="233"/>
      <c r="T35" s="45"/>
      <c r="U35" s="45"/>
      <c r="V35" s="45"/>
      <c r="W35" s="233"/>
      <c r="X35" s="45"/>
      <c r="Y35" s="233"/>
      <c r="Z35" s="45"/>
      <c r="AA35" s="234">
        <f>SUM(U35:Z35)</f>
        <v>0</v>
      </c>
      <c r="AB35" s="45"/>
      <c r="AC35" s="234">
        <f>SUM(E35:Z35)</f>
        <v>0</v>
      </c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  <c r="DT35" s="41"/>
      <c r="DU35" s="41"/>
      <c r="DV35" s="41"/>
      <c r="DW35" s="41"/>
      <c r="DX35" s="41"/>
      <c r="DY35" s="41"/>
      <c r="DZ35" s="41"/>
      <c r="EA35" s="41"/>
      <c r="EB35" s="41"/>
      <c r="EC35" s="41"/>
      <c r="ED35" s="41"/>
      <c r="EE35" s="41"/>
      <c r="EF35" s="41"/>
      <c r="EG35" s="41"/>
      <c r="EH35" s="41"/>
      <c r="EI35" s="41"/>
      <c r="EJ35" s="41"/>
      <c r="EK35" s="41"/>
      <c r="EL35" s="41"/>
      <c r="EM35" s="41"/>
      <c r="EN35" s="41"/>
      <c r="EO35" s="41"/>
      <c r="EP35" s="41"/>
      <c r="EQ35" s="41"/>
      <c r="ER35" s="41"/>
      <c r="ES35" s="41"/>
      <c r="ET35" s="41"/>
      <c r="EU35" s="41"/>
      <c r="EV35" s="41"/>
      <c r="EW35" s="41"/>
      <c r="EX35" s="41"/>
      <c r="EY35" s="41"/>
      <c r="EZ35" s="41"/>
      <c r="FA35" s="41"/>
      <c r="FB35" s="41"/>
      <c r="FC35" s="41"/>
      <c r="FD35" s="41"/>
      <c r="FE35" s="41"/>
      <c r="FF35" s="41"/>
      <c r="FG35" s="41"/>
      <c r="FH35" s="41"/>
      <c r="FI35" s="41"/>
      <c r="FJ35" s="41"/>
      <c r="FK35" s="41"/>
      <c r="FL35" s="41"/>
      <c r="FM35" s="41"/>
      <c r="FN35" s="41"/>
      <c r="FO35" s="41"/>
      <c r="FP35" s="41"/>
      <c r="FQ35" s="41"/>
      <c r="FR35" s="41"/>
      <c r="FS35" s="41"/>
      <c r="FT35" s="41"/>
      <c r="FU35" s="41"/>
      <c r="FV35" s="41"/>
      <c r="FW35" s="41"/>
      <c r="FX35" s="41"/>
      <c r="FY35" s="41"/>
      <c r="FZ35" s="41"/>
      <c r="GA35" s="41"/>
      <c r="GB35" s="41"/>
      <c r="GC35" s="41"/>
      <c r="GD35" s="41"/>
      <c r="GE35" s="41"/>
      <c r="GF35" s="41"/>
      <c r="GG35" s="41"/>
      <c r="GH35" s="41"/>
      <c r="GI35" s="41"/>
      <c r="GJ35" s="41"/>
      <c r="GK35" s="41"/>
      <c r="GL35" s="41"/>
      <c r="GM35" s="41"/>
      <c r="GN35" s="41"/>
      <c r="GO35" s="41"/>
      <c r="GP35" s="41"/>
      <c r="GQ35" s="41"/>
      <c r="GR35" s="41"/>
      <c r="GS35" s="41"/>
      <c r="GT35" s="41"/>
      <c r="GU35" s="41"/>
      <c r="GV35" s="41"/>
      <c r="GW35" s="41"/>
      <c r="GX35" s="41"/>
      <c r="GY35" s="41"/>
      <c r="GZ35" s="41"/>
      <c r="HA35" s="41"/>
      <c r="HB35" s="41"/>
      <c r="HC35" s="41"/>
      <c r="HD35" s="41"/>
      <c r="HE35" s="41"/>
      <c r="HF35" s="41"/>
      <c r="HG35" s="41"/>
      <c r="HH35" s="41"/>
      <c r="HI35" s="41"/>
      <c r="HJ35" s="41"/>
      <c r="HK35" s="41"/>
      <c r="HL35" s="41"/>
      <c r="HM35" s="41"/>
      <c r="HN35" s="41"/>
      <c r="HO35" s="41"/>
      <c r="HP35" s="41"/>
      <c r="HQ35" s="41"/>
      <c r="HR35" s="41"/>
      <c r="HS35" s="41"/>
      <c r="HT35" s="41"/>
      <c r="HU35" s="41"/>
      <c r="HV35" s="41"/>
      <c r="HW35" s="41"/>
      <c r="HX35" s="41"/>
      <c r="HY35" s="41"/>
      <c r="HZ35" s="41"/>
      <c r="IA35" s="41"/>
      <c r="IB35" s="41"/>
      <c r="IC35" s="41"/>
      <c r="ID35" s="41"/>
      <c r="IE35" s="41"/>
      <c r="IF35" s="41"/>
      <c r="IG35" s="41"/>
      <c r="IH35" s="41"/>
      <c r="II35" s="41"/>
      <c r="IJ35" s="41"/>
      <c r="IK35" s="41"/>
      <c r="IL35" s="41"/>
      <c r="IM35" s="41"/>
      <c r="IN35" s="41"/>
      <c r="IO35" s="41"/>
      <c r="IP35" s="41"/>
      <c r="IQ35" s="41"/>
      <c r="IR35" s="41"/>
      <c r="IS35" s="41"/>
      <c r="IT35" s="41"/>
      <c r="IU35" s="41"/>
      <c r="IV35" s="41"/>
      <c r="IW35" s="41"/>
      <c r="IX35" s="41"/>
      <c r="IY35" s="41"/>
      <c r="IZ35" s="41"/>
      <c r="JA35" s="41"/>
    </row>
    <row r="36" spans="1:261" s="8" customFormat="1" ht="22.95" customHeight="1">
      <c r="A36" t="s">
        <v>304</v>
      </c>
      <c r="B36" s="162"/>
      <c r="C36" s="74"/>
      <c r="D36" s="74"/>
      <c r="E36" s="228">
        <v>0</v>
      </c>
      <c r="F36" s="214"/>
      <c r="G36" s="228">
        <v>0</v>
      </c>
      <c r="H36" s="214"/>
      <c r="I36" s="228">
        <v>0</v>
      </c>
      <c r="J36" s="214"/>
      <c r="K36" s="228">
        <v>0</v>
      </c>
      <c r="L36" s="214"/>
      <c r="M36" s="214"/>
      <c r="N36" s="214"/>
      <c r="O36" s="228">
        <v>0</v>
      </c>
      <c r="P36" s="214"/>
      <c r="Q36" s="228">
        <v>0</v>
      </c>
      <c r="R36" s="175"/>
      <c r="S36" s="211">
        <f>-U36</f>
        <v>-200488235</v>
      </c>
      <c r="T36" s="214"/>
      <c r="U36" s="211">
        <v>200488235</v>
      </c>
      <c r="V36" s="214"/>
      <c r="W36" s="228">
        <v>0</v>
      </c>
      <c r="X36" s="214"/>
      <c r="Y36" s="225">
        <v>0</v>
      </c>
      <c r="Z36" s="214"/>
      <c r="AA36" s="60">
        <f>SUM(U36:Y36)</f>
        <v>200488235</v>
      </c>
      <c r="AB36" s="175"/>
      <c r="AC36" s="211">
        <f>SUM(E36:Z36)</f>
        <v>0</v>
      </c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</row>
    <row r="37" spans="1:261" s="8" customFormat="1" ht="22.95" hidden="1" customHeight="1">
      <c r="A37" t="s">
        <v>375</v>
      </c>
      <c r="B37" s="162"/>
      <c r="C37" s="74"/>
      <c r="D37" s="74"/>
      <c r="E37" s="210"/>
      <c r="F37" s="214"/>
      <c r="G37" s="214"/>
      <c r="H37" s="214"/>
      <c r="I37" s="210"/>
      <c r="J37" s="214"/>
      <c r="K37" s="210"/>
      <c r="L37" s="214"/>
      <c r="M37" s="210"/>
      <c r="N37" s="214"/>
      <c r="O37" s="212"/>
      <c r="P37" s="225"/>
      <c r="Q37" s="225"/>
      <c r="R37" s="175"/>
      <c r="S37" s="213"/>
      <c r="T37" s="214"/>
      <c r="U37" s="213"/>
      <c r="V37" s="214"/>
      <c r="W37" s="212"/>
      <c r="X37" s="214"/>
      <c r="Y37" s="212"/>
      <c r="Z37" s="214"/>
      <c r="AA37" s="204">
        <f>SUM(U37:Y37)</f>
        <v>0</v>
      </c>
      <c r="AB37" s="175"/>
      <c r="AC37" s="204">
        <f>SUM(E37:Z37)</f>
        <v>0</v>
      </c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</row>
    <row r="38" spans="1:261" ht="23.25" customHeight="1" thickBot="1">
      <c r="A38" s="106" t="s">
        <v>406</v>
      </c>
      <c r="B38" s="107"/>
      <c r="C38" s="74"/>
      <c r="D38" s="74"/>
      <c r="E38" s="271">
        <f>SUM(E14,E28,E33,E36)</f>
        <v>508448439</v>
      </c>
      <c r="F38" s="102"/>
      <c r="G38" s="271">
        <f>SUM(G14,G28,G33,G36)</f>
        <v>-102649040</v>
      </c>
      <c r="H38" s="165"/>
      <c r="I38" s="271">
        <f>SUM(I14,I28,I33,I36)</f>
        <v>694968529</v>
      </c>
      <c r="J38" s="165"/>
      <c r="K38" s="271">
        <f>SUM(K14,K28,K33,K36)</f>
        <v>44033292</v>
      </c>
      <c r="L38" s="102">
        <f>SUM(L14,L28,L33)</f>
        <v>0</v>
      </c>
      <c r="M38" s="205">
        <f>SUM(M14,M28,M33)</f>
        <v>0</v>
      </c>
      <c r="N38" s="102">
        <f>SUM(N14,N28,N33)</f>
        <v>0</v>
      </c>
      <c r="O38" s="271">
        <f>SUM(O14,O28,O33,O36)</f>
        <v>50844947</v>
      </c>
      <c r="P38" s="102"/>
      <c r="Q38" s="271">
        <f>SUM(Q14,Q28,Q33,Q36)</f>
        <v>102649040</v>
      </c>
      <c r="R38" s="80"/>
      <c r="S38" s="271">
        <f>SUM(S14,S28,S33,S36)</f>
        <v>2931959755</v>
      </c>
      <c r="T38" s="80"/>
      <c r="U38" s="271">
        <f>SUM(U14,U28,U33,U36)</f>
        <v>-682498130</v>
      </c>
      <c r="V38" s="80"/>
      <c r="W38" s="271">
        <f>SUM(W14,W28,W33,W36)</f>
        <v>39233495</v>
      </c>
      <c r="X38" s="80"/>
      <c r="Y38" s="271">
        <f>SUM(Y14,Y28,Y33,Y36)</f>
        <v>38197647</v>
      </c>
      <c r="Z38" s="80"/>
      <c r="AA38" s="271">
        <f>SUM(AA14,AA28,AA33,AA36)</f>
        <v>-605066988</v>
      </c>
      <c r="AB38" s="80"/>
      <c r="AC38" s="271">
        <f>SUM(AC14,AC28,AC33,AC36)</f>
        <v>3625187974</v>
      </c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4"/>
      <c r="ER38" s="74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74"/>
      <c r="FG38" s="74"/>
      <c r="FH38" s="74"/>
      <c r="FI38" s="74"/>
      <c r="FJ38" s="74"/>
      <c r="FK38" s="74"/>
      <c r="FL38" s="74"/>
      <c r="FM38" s="74"/>
      <c r="FN38" s="74"/>
      <c r="FO38" s="74"/>
      <c r="FP38" s="74"/>
      <c r="FQ38" s="74"/>
      <c r="FR38" s="74"/>
      <c r="FS38" s="74"/>
      <c r="FT38" s="74"/>
      <c r="FU38" s="74"/>
      <c r="FV38" s="74"/>
      <c r="FW38" s="74"/>
      <c r="FX38" s="74"/>
      <c r="FY38" s="74"/>
      <c r="FZ38" s="74"/>
      <c r="GA38" s="74"/>
      <c r="GB38" s="74"/>
      <c r="GC38" s="74"/>
      <c r="GD38" s="74"/>
      <c r="GE38" s="74"/>
      <c r="GF38" s="74"/>
      <c r="GG38" s="74"/>
      <c r="GH38" s="74"/>
      <c r="GI38" s="74"/>
      <c r="GJ38" s="74"/>
      <c r="GK38" s="74"/>
      <c r="GL38" s="74"/>
      <c r="GM38" s="74"/>
      <c r="GN38" s="74"/>
      <c r="GO38" s="74"/>
      <c r="GP38" s="74"/>
      <c r="GQ38" s="74"/>
      <c r="GR38" s="74"/>
      <c r="GS38" s="74"/>
      <c r="GT38" s="74"/>
      <c r="GU38" s="74"/>
      <c r="GV38" s="74"/>
      <c r="GW38" s="74"/>
      <c r="GX38" s="74"/>
      <c r="GY38" s="74"/>
      <c r="GZ38" s="74"/>
      <c r="HA38" s="74"/>
      <c r="HB38" s="74"/>
      <c r="HC38" s="74"/>
      <c r="HD38" s="74"/>
      <c r="HE38" s="74"/>
      <c r="HF38" s="74"/>
      <c r="HG38" s="74"/>
      <c r="HH38" s="74"/>
      <c r="HI38" s="74"/>
      <c r="HJ38" s="74"/>
      <c r="HK38" s="74"/>
      <c r="HL38" s="74"/>
      <c r="HM38" s="74"/>
      <c r="HN38" s="74"/>
      <c r="HO38" s="74"/>
      <c r="HP38" s="74"/>
      <c r="HQ38" s="74"/>
      <c r="HR38" s="74"/>
      <c r="HS38" s="74"/>
      <c r="HT38" s="74"/>
      <c r="HU38" s="74"/>
      <c r="HV38" s="74"/>
      <c r="HW38" s="74"/>
      <c r="HX38" s="74"/>
      <c r="HY38" s="74"/>
      <c r="HZ38" s="74"/>
      <c r="IA38" s="74"/>
      <c r="IB38" s="74"/>
      <c r="IC38" s="74"/>
      <c r="ID38" s="74"/>
      <c r="IE38" s="74"/>
      <c r="IF38" s="74"/>
      <c r="IG38" s="74"/>
      <c r="IH38" s="74"/>
      <c r="II38" s="74"/>
      <c r="IJ38" s="74"/>
      <c r="IK38" s="74"/>
      <c r="IL38" s="74"/>
      <c r="IM38" s="74"/>
      <c r="IN38" s="74"/>
      <c r="IO38" s="74"/>
      <c r="IP38" s="74"/>
      <c r="IQ38" s="74"/>
      <c r="IR38" s="74"/>
      <c r="IS38" s="74"/>
      <c r="IT38" s="74"/>
      <c r="IU38" s="74"/>
      <c r="IV38" s="74"/>
      <c r="IW38" s="74"/>
      <c r="IX38" s="74"/>
      <c r="IY38" s="74"/>
      <c r="IZ38" s="74"/>
      <c r="JA38" s="74"/>
    </row>
    <row r="39" spans="1:261" ht="18" customHeight="1" thickTop="1"/>
    <row r="41" spans="1:261" ht="23.25" customHeight="1">
      <c r="W41" s="154"/>
    </row>
    <row r="63" ht="17.25" customHeight="1"/>
    <row r="70" ht="16.5" customHeight="1"/>
    <row r="76" ht="17.25" customHeight="1"/>
    <row r="78" ht="17.25" customHeight="1"/>
    <row r="83" ht="15.75" customHeight="1"/>
  </sheetData>
  <mergeCells count="4">
    <mergeCell ref="E4:AC4"/>
    <mergeCell ref="O5:S5"/>
    <mergeCell ref="U5:AA5"/>
    <mergeCell ref="E12:AC12"/>
  </mergeCells>
  <pageMargins left="0.7" right="0.5" top="0.48" bottom="0.5" header="0.5" footer="0.5"/>
  <pageSetup paperSize="9" scale="55" firstPageNumber="15" fitToHeight="0" orientation="landscape" useFirstPageNumber="1" r:id="rId1"/>
  <headerFooter alignWithMargins="0">
    <oddFooter>&amp;L หมายเหตุประกอบงบการเงินเป็นส่วนหนึ่งของงบการเงินนี้
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A40C2C9387764C8F4047CEE87CA17F" ma:contentTypeVersion="10" ma:contentTypeDescription="Create a new document." ma:contentTypeScope="" ma:versionID="5a59409e62014982a49f23356253b59c">
  <xsd:schema xmlns:xsd="http://www.w3.org/2001/XMLSchema" xmlns:xs="http://www.w3.org/2001/XMLSchema" xmlns:p="http://schemas.microsoft.com/office/2006/metadata/properties" xmlns:ns2="47e8c675-f97c-4178-9481-ba6e43655204" targetNamespace="http://schemas.microsoft.com/office/2006/metadata/properties" ma:root="true" ma:fieldsID="f887e7cb516fbe6ef9b93cadb4b31c7f" ns2:_="">
    <xsd:import namespace="47e8c675-f97c-4178-9481-ba6e436552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e8c675-f97c-4178-9481-ba6e43655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99b961b-e508-42cd-9790-b226368e8a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e8c675-f97c-4178-9481-ba6e436552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6E81F8-1AA0-46E8-B222-B863C3C4B1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D24C45-0377-48F6-A360-6109F1B1D431}"/>
</file>

<file path=customXml/itemProps3.xml><?xml version="1.0" encoding="utf-8"?>
<ds:datastoreItem xmlns:ds="http://schemas.openxmlformats.org/officeDocument/2006/customXml" ds:itemID="{DD9D3C03-17BF-42DB-A45C-489BA48B94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BL (2)</vt:lpstr>
      <vt:lpstr>BL7-9</vt:lpstr>
      <vt:lpstr>PL10-11</vt:lpstr>
      <vt:lpstr>EPS</vt:lpstr>
      <vt:lpstr>SH12</vt:lpstr>
      <vt:lpstr>SH13</vt:lpstr>
      <vt:lpstr>BL6-9 (2)</vt:lpstr>
      <vt:lpstr>SH14</vt:lpstr>
      <vt:lpstr>SH15</vt:lpstr>
      <vt:lpstr>cf16-18</vt:lpstr>
      <vt:lpstr>งบกระแสเงินสด </vt:lpstr>
      <vt:lpstr>'BL (2)'!Print_Area</vt:lpstr>
      <vt:lpstr>'BL6-9 (2)'!Print_Area</vt:lpstr>
      <vt:lpstr>'BL7-9'!Print_Area</vt:lpstr>
      <vt:lpstr>'cf16-18'!Print_Area</vt:lpstr>
      <vt:lpstr>'PL10-11'!Print_Area</vt:lpstr>
      <vt:lpstr>'SH12'!Print_Area</vt:lpstr>
      <vt:lpstr>'SH13'!Print_Area</vt:lpstr>
      <vt:lpstr>'SH14'!Print_Area</vt:lpstr>
      <vt:lpstr>'SH15'!Print_Area</vt:lpstr>
      <vt:lpstr>'งบกระแสเงินสด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Nataporn, Danphitsanupan</dc:creator>
  <cp:lastModifiedBy>Passawit, Chaisankit</cp:lastModifiedBy>
  <cp:lastPrinted>2025-02-26T04:17:53Z</cp:lastPrinted>
  <dcterms:created xsi:type="dcterms:W3CDTF">2004-12-22T08:07:18Z</dcterms:created>
  <dcterms:modified xsi:type="dcterms:W3CDTF">2025-02-26T08:58:19Z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0x01010039A40C2C9387764C8F4047CEE87CA17F</vt:lpwstr>
  </property>
</Properties>
</file>